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Útmutató" sheetId="1" state="visible" r:id="rId3"/>
    <sheet name="Áttekintés" sheetId="2" state="visible" r:id="rId4"/>
    <sheet name="Beállítások" sheetId="3" state="visible" r:id="rId5"/>
    <sheet name="Leolvasások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<sst xmlns="http://schemas.openxmlformats.org/spreadsheetml/2006/main" count="60" uniqueCount="60">
  <si>
    <t xml:space="preserve">Rezsinapló – Kalkfox</t>
  </si>
  <si>
    <t xml:space="preserve">Havi mérőóra-állások, fogyasztás, költség és a rezsicsökkentett keretek figyelése egy helyen.</t>
  </si>
  <si>
    <t xml:space="preserve">Hogyan használd?</t>
  </si>
  <si>
    <t xml:space="preserve">1. Beállítások: ellenőrizd az árakat és a kereteket, add meg a víz árát és az elszámolási éved kezdő hónapját (a számládon találod).</t>
  </si>
  <si>
    <t xml:space="preserve">2. Leolvasások: minden hónapban egyszer, lehetőleg ugyanazon a napon olvasd le az órákat, és írd be az állásokat. A hónap oszlopot átírhatod arra a hónapra, amikor kezdesz.</t>
  </si>
  <si>
    <t xml:space="preserve">3. A fogyasztást, a költséget és azt, hogy hol tartasz a kedvezményes kerethez képest, a táblázat magától kiszámolja.</t>
  </si>
  <si>
    <t xml:space="preserve">4. Áttekintés: összesítő és grafikonok.</t>
  </si>
  <si>
    <t xml:space="preserve">Fontos tudnivalók</t>
  </si>
  <si>
    <t xml:space="preserve">A Keret oszlopok jelzik, ha a fogyasztásod az elszámolási év elejétől számítva eléri a kedvezményes keret 85%-át (Közel a kerethez), vagy túllépi (Keret felett!).</t>
  </si>
  <si>
    <t xml:space="preserve">A költség a kedvezményes keret erejéig a kedvezményes árral, felette a magasabb árral számol, az elszámolási év elejétől összesítve, ahogy az éves elszámoló számla is.</t>
  </si>
  <si>
    <t xml:space="preserve">Becslés: a számládon további tételek is lehetnek, a gázt pedig a szolgáltató energiatartalom (MJ) alapján számlázza.</t>
  </si>
  <si>
    <t xml:space="preserve">Példa: az első sorba a kiinduló állásokat írd (pl. áram 12000, gáz 5000, víz 300), a következő hónapba az új állásokat (pl. 12230, 5260, 309). A fogyasztást a különbségből számolja.</t>
  </si>
  <si>
    <t xml:space="preserve">Hasznos kalkulátorok: kalkfox.com/hu/gazfutes-kalkulator és kalkfox.com/hu/aramfogyasztas-kalkulator</t>
  </si>
  <si>
    <t xml:space="preserve">Színkódok</t>
  </si>
  <si>
    <t xml:space="preserve">Halványsárga cella: ide írhatsz.</t>
  </si>
  <si>
    <t xml:space="preserve">Szürke cella: automatikusan számolt, ne írd felül.</t>
  </si>
  <si>
    <t xml:space="preserve">Ingyenes sablon a kalkfox.com oldalról. Kalkulátorok és további sablonok: kalkfox.com</t>
  </si>
  <si>
    <t xml:space="preserve">Áttekintés</t>
  </si>
  <si>
    <t xml:space="preserve">Utolsó rögzített hónap</t>
  </si>
  <si>
    <t xml:space="preserve">Utolsó havi rezsi összesen</t>
  </si>
  <si>
    <t xml:space="preserve">Havi átlagos rezsi</t>
  </si>
  <si>
    <t xml:space="preserve">Áram az elszámolási év elejétől (kWh)</t>
  </si>
  <si>
    <t xml:space="preserve">Áram kedvezményes keret (kWh)</t>
  </si>
  <si>
    <t xml:space="preserve">Gáz az elszámolási év elejétől (m³)</t>
  </si>
  <si>
    <t xml:space="preserve">Gáz kedvezményes keret (m³)</t>
  </si>
  <si>
    <t xml:space="preserve">Áramkeret állapota</t>
  </si>
  <si>
    <t xml:space="preserve">Gázkeret állapota</t>
  </si>
  <si>
    <t xml:space="preserve">Beállítás</t>
  </si>
  <si>
    <t xml:space="preserve">Érték</t>
  </si>
  <si>
    <t xml:space="preserve">Megjegyzés</t>
  </si>
  <si>
    <t xml:space="preserve">Áram, kedvezményes ár (Ft/kWh)</t>
  </si>
  <si>
    <t xml:space="preserve">Lakossági A1/A2 tarifa (2026. október).</t>
  </si>
  <si>
    <t xml:space="preserve">Áram, keret feletti ár (Ft/kWh)</t>
  </si>
  <si>
    <t xml:space="preserve">Lakossági piaci ár (2026. október).</t>
  </si>
  <si>
    <t xml:space="preserve">Áram, éves kedvezményes keret (kWh)</t>
  </si>
  <si>
    <t xml:space="preserve">Gáz, kedvezményes ár (Ft/m³)</t>
  </si>
  <si>
    <t xml:space="preserve">Kb. érték, a szolgáltató MJ-ban számláz.</t>
  </si>
  <si>
    <t xml:space="preserve">Gáz, keret feletti ár (Ft/m³)</t>
  </si>
  <si>
    <t xml:space="preserve">Kb. érték (2026. október).</t>
  </si>
  <si>
    <t xml:space="preserve">Gáz, éves kedvezményes keret (m³)</t>
  </si>
  <si>
    <t xml:space="preserve">Nagycsaládosoknál magasabb, írd át, ha rád más vonatkozik.</t>
  </si>
  <si>
    <t xml:space="preserve">Víz + csatorna (Ft/m³)</t>
  </si>
  <si>
    <t xml:space="preserve">PÉLDA érték, a vízszámládon szereplő árat írd be.</t>
  </si>
  <si>
    <t xml:space="preserve">Elszámolási év kezdő hónapja (1–12)</t>
  </si>
  <si>
    <t xml:space="preserve">Pl. 1 = január, 8 = augusztus. A keretet ettől a hónaptól számolja.</t>
  </si>
  <si>
    <t xml:space="preserve">Hónap</t>
  </si>
  <si>
    <t xml:space="preserve">Áram mérőállás (kWh)</t>
  </si>
  <si>
    <t xml:space="preserve">Gáz mérőállás (m³)</t>
  </si>
  <si>
    <t xml:space="preserve">Víz mérőállás (m³)</t>
  </si>
  <si>
    <t xml:space="preserve">Áram fogyasztás (kWh)</t>
  </si>
  <si>
    <t xml:space="preserve">Gáz fogyasztás (m³)</t>
  </si>
  <si>
    <t xml:space="preserve">Víz fogyasztás (m³)</t>
  </si>
  <si>
    <t xml:space="preserve">Áram költség</t>
  </si>
  <si>
    <t xml:space="preserve">Gáz költség</t>
  </si>
  <si>
    <t xml:space="preserve">Víz költség</t>
  </si>
  <si>
    <t xml:space="preserve">Összesen</t>
  </si>
  <si>
    <t xml:space="preserve">Áram az elsz. év elejétől (kWh)</t>
  </si>
  <si>
    <t xml:space="preserve">Gáz az elsz. év elejétől (m³)</t>
  </si>
  <si>
    <t xml:space="preserve">Áramkeret</t>
  </si>
  <si>
    <t xml:space="preserve">Gázkeret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</si>
</sst>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yyyy&quot;. &quot;mmm"/>
    <numFmt numFmtId="166" formatCode="#,##0&quot; Ft&quot;;\-#,##0&quot; Ft&quot;;\-"/>
    <numFmt numFmtId="167" formatCode="#,##0;\-#,##0;\-"/>
    <numFmt numFmtId="168" formatCode="#,##0.0"/>
    <numFmt numFmtId="169" formatCode="0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B2733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i val="true"/>
      <sz val="10"/>
      <color rgb="FF5B6773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  <font>
      <b val="true"/>
      <sz val="10"/>
      <color rgb="FFFFFF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8DC"/>
        <bgColor rgb="FFFFFFFF"/>
      </patternFill>
    </fill>
    <fill>
      <patternFill patternType="solid">
        <fgColor rgb="FFEEF2F3"/>
        <bgColor rgb="FFFFF8DC"/>
      </patternFill>
    </fill>
    <fill>
      <patternFill patternType="solid">
        <fgColor rgb="FF1B2733"/>
        <bgColor rgb="FF00336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0D7DA"/>
      </left>
      <right style="thin">
        <color rgb="FFD0D7DA"/>
      </right>
      <top style="thin">
        <color rgb="FFD0D7DA"/>
      </top>
      <bottom style="thin">
        <color rgb="FFD0D7DA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ont>
        <name val="Arial"/>
        <charset val="1"/>
        <family val="0"/>
        <b val="1"/>
        <color rgb="FF9C0006"/>
      </font>
      <fill>
        <patternFill>
          <bgColor rgb="FFF4C7C3"/>
        </patternFill>
      </fill>
    </dxf>
    <dxf>
      <font>
        <name val="Arial"/>
        <charset val="1"/>
        <family val="0"/>
        <b val="1"/>
        <color rgb="FF7F6000"/>
      </font>
      <fill>
        <patternFill>
          <bgColor rgb="FFFCE8B2"/>
        </patternFill>
      </fill>
    </dxf>
    <dxf>
      <font>
        <name val="Arial"/>
        <charset val="1"/>
        <family val="0"/>
        <color rgb="FF274E13"/>
      </font>
      <fill>
        <patternFill>
          <bgColor rgb="FFD9EAD3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7F6000"/>
      <rgbColor rgb="FF800080"/>
      <rgbColor rgb="FF008080"/>
      <rgbColor rgb="FFD9D9D9"/>
      <rgbColor rgb="FF878787"/>
      <rgbColor rgb="FF9999FF"/>
      <rgbColor rgb="FFBE4B48"/>
      <rgbColor rgb="FFFFF8DC"/>
      <rgbColor rgb="FFEEF2F3"/>
      <rgbColor rgb="FF660066"/>
      <rgbColor rgb="FFFF8080"/>
      <rgbColor rgb="FF0066CC"/>
      <rgbColor rgb="FFD0D7DA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9EAD3"/>
      <rgbColor rgb="FFFCE8B2"/>
      <rgbColor rgb="FF99CCFF"/>
      <rgbColor rgb="FFFF99CC"/>
      <rgbColor rgb="FFCC99FF"/>
      <rgbColor rgb="FFF4C7C3"/>
      <rgbColor rgb="FF4A7EBB"/>
      <rgbColor rgb="FF33CCCC"/>
      <rgbColor rgb="FF99CC00"/>
      <rgbColor rgb="FFFFCC00"/>
      <rgbColor rgb="FFFF9900"/>
      <rgbColor rgb="FFFF6600"/>
      <rgbColor rgb="FF5B6773"/>
      <rgbColor rgb="FF969696"/>
      <rgbColor rgb="FF003366"/>
      <rgbColor rgb="FF4F81BD"/>
      <rgbColor rgb="FF003300"/>
      <rgbColor rgb="FF274E13"/>
      <rgbColor rgb="FF993300"/>
      <rgbColor rgb="FF993366"/>
      <rgbColor rgb="FF333399"/>
      <rgbColor rgb="FF1B27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Havi rezsiköltség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Leolvasások!K1</c:f>
              <c:strCache>
                <c:ptCount val="1"/>
                <c:pt idx="0">
                  <c:v>Összesen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Leolvasások!$A$2:$A$38</c:f>
              <c:strCache>
                <c:ptCount val="37"/>
                <c:pt idx="0">
                  <c:v>2026. Jan</c:v>
                </c:pt>
                <c:pt idx="1">
                  <c:v>2026. Feb</c:v>
                </c:pt>
                <c:pt idx="2">
                  <c:v>2026. Mar</c:v>
                </c:pt>
                <c:pt idx="3">
                  <c:v>2026. Apr</c:v>
                </c:pt>
                <c:pt idx="4">
                  <c:v>2026. May</c:v>
                </c:pt>
                <c:pt idx="5">
                  <c:v>2026. Jun</c:v>
                </c:pt>
                <c:pt idx="6">
                  <c:v>2026. Jul</c:v>
                </c:pt>
                <c:pt idx="7">
                  <c:v>2026. Aug</c:v>
                </c:pt>
                <c:pt idx="8">
                  <c:v>2026. Sep</c:v>
                </c:pt>
                <c:pt idx="9">
                  <c:v>2026. Oct</c:v>
                </c:pt>
                <c:pt idx="10">
                  <c:v>2026. Nov</c:v>
                </c:pt>
                <c:pt idx="11">
                  <c:v>2026. Dec</c:v>
                </c:pt>
                <c:pt idx="12">
                  <c:v>2027. Jan</c:v>
                </c:pt>
                <c:pt idx="13">
                  <c:v>2027. Feb</c:v>
                </c:pt>
                <c:pt idx="14">
                  <c:v>2027. Mar</c:v>
                </c:pt>
                <c:pt idx="15">
                  <c:v>2027. Apr</c:v>
                </c:pt>
                <c:pt idx="16">
                  <c:v>2027. May</c:v>
                </c:pt>
                <c:pt idx="17">
                  <c:v>2027. Jun</c:v>
                </c:pt>
                <c:pt idx="18">
                  <c:v>2027. Jul</c:v>
                </c:pt>
                <c:pt idx="19">
                  <c:v>2027. Aug</c:v>
                </c:pt>
                <c:pt idx="20">
                  <c:v>2027. Sep</c:v>
                </c:pt>
                <c:pt idx="21">
                  <c:v>2027. Oct</c:v>
                </c:pt>
                <c:pt idx="22">
                  <c:v>2027. Nov</c:v>
                </c:pt>
                <c:pt idx="23">
                  <c:v>2027. Dec</c:v>
                </c:pt>
                <c:pt idx="24">
                  <c:v>2028. Jan</c:v>
                </c:pt>
                <c:pt idx="25">
                  <c:v>2028. Feb</c:v>
                </c:pt>
                <c:pt idx="26">
                  <c:v>2028. Mar</c:v>
                </c:pt>
                <c:pt idx="27">
                  <c:v>2028. Apr</c:v>
                </c:pt>
                <c:pt idx="28">
                  <c:v>2028. May</c:v>
                </c:pt>
                <c:pt idx="29">
                  <c:v>2028. Jun</c:v>
                </c:pt>
                <c:pt idx="30">
                  <c:v>2028. Jul</c:v>
                </c:pt>
                <c:pt idx="31">
                  <c:v>2028. Aug</c:v>
                </c:pt>
                <c:pt idx="32">
                  <c:v>2028. Sep</c:v>
                </c:pt>
                <c:pt idx="33">
                  <c:v>2028. Oct</c:v>
                </c:pt>
                <c:pt idx="34">
                  <c:v>2028. Nov</c:v>
                </c:pt>
                <c:pt idx="35">
                  <c:v>2028. Dec</c:v>
                </c:pt>
                <c:pt idx="36">
                  <c:v>2029. Jan</c:v>
                </c:pt>
              </c:strCache>
            </c:strRef>
          </c:cat>
          <c:val>
            <c:numRef>
              <c:f>Leolvasások!$K$2:$K$38</c:f>
              <c:numCache>
                <c:formatCode>General</c:formatCode>
                <c:ptCount val="37"/>
              </c:numCache>
            </c:numRef>
          </c:val>
        </c:ser>
        <c:gapWidth val="150"/>
        <c:overlap val="0"/>
        <c:axId val="77050751"/>
        <c:axId val="39345576"/>
      </c:barChart>
      <c:catAx>
        <c:axId val="77050751"/>
        <c:scaling>
          <c:orientation val="minMax"/>
        </c:scaling>
        <c:delete val="0"/>
        <c:axPos val="b"/>
        <c:numFmt formatCode="yyyy&quot;. &quot;mmm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9345576"/>
        <c:crosses val="autoZero"/>
        <c:auto val="1"/>
        <c:lblAlgn val="ctr"/>
        <c:lblOffset val="100"/>
        <c:noMultiLvlLbl val="0"/>
      </c:catAx>
      <c:valAx>
        <c:axId val="39345576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Ft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7050751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Havi fogyasztás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Leolvasások!E1</c:f>
              <c:strCache>
                <c:ptCount val="1"/>
                <c:pt idx="0">
                  <c:v>Áram fogyasztás (kWh)</c:v>
                </c:pt>
              </c:strCache>
            </c:strRef>
          </c:tx>
          <c:spPr>
            <a:solidFill>
              <a:srgbClr val="4a7ebb"/>
            </a:solidFill>
            <a:ln w="28440">
              <a:solidFill>
                <a:srgbClr val="4a7eb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Leolvasások!$A$2:$A$38</c:f>
              <c:strCache>
                <c:ptCount val="37"/>
                <c:pt idx="0">
                  <c:v>2026. Jan</c:v>
                </c:pt>
                <c:pt idx="1">
                  <c:v>2026. Feb</c:v>
                </c:pt>
                <c:pt idx="2">
                  <c:v>2026. Mar</c:v>
                </c:pt>
                <c:pt idx="3">
                  <c:v>2026. Apr</c:v>
                </c:pt>
                <c:pt idx="4">
                  <c:v>2026. May</c:v>
                </c:pt>
                <c:pt idx="5">
                  <c:v>2026. Jun</c:v>
                </c:pt>
                <c:pt idx="6">
                  <c:v>2026. Jul</c:v>
                </c:pt>
                <c:pt idx="7">
                  <c:v>2026. Aug</c:v>
                </c:pt>
                <c:pt idx="8">
                  <c:v>2026. Sep</c:v>
                </c:pt>
                <c:pt idx="9">
                  <c:v>2026. Oct</c:v>
                </c:pt>
                <c:pt idx="10">
                  <c:v>2026. Nov</c:v>
                </c:pt>
                <c:pt idx="11">
                  <c:v>2026. Dec</c:v>
                </c:pt>
                <c:pt idx="12">
                  <c:v>2027. Jan</c:v>
                </c:pt>
                <c:pt idx="13">
                  <c:v>2027. Feb</c:v>
                </c:pt>
                <c:pt idx="14">
                  <c:v>2027. Mar</c:v>
                </c:pt>
                <c:pt idx="15">
                  <c:v>2027. Apr</c:v>
                </c:pt>
                <c:pt idx="16">
                  <c:v>2027. May</c:v>
                </c:pt>
                <c:pt idx="17">
                  <c:v>2027. Jun</c:v>
                </c:pt>
                <c:pt idx="18">
                  <c:v>2027. Jul</c:v>
                </c:pt>
                <c:pt idx="19">
                  <c:v>2027. Aug</c:v>
                </c:pt>
                <c:pt idx="20">
                  <c:v>2027. Sep</c:v>
                </c:pt>
                <c:pt idx="21">
                  <c:v>2027. Oct</c:v>
                </c:pt>
                <c:pt idx="22">
                  <c:v>2027. Nov</c:v>
                </c:pt>
                <c:pt idx="23">
                  <c:v>2027. Dec</c:v>
                </c:pt>
                <c:pt idx="24">
                  <c:v>2028. Jan</c:v>
                </c:pt>
                <c:pt idx="25">
                  <c:v>2028. Feb</c:v>
                </c:pt>
                <c:pt idx="26">
                  <c:v>2028. Mar</c:v>
                </c:pt>
                <c:pt idx="27">
                  <c:v>2028. Apr</c:v>
                </c:pt>
                <c:pt idx="28">
                  <c:v>2028. May</c:v>
                </c:pt>
                <c:pt idx="29">
                  <c:v>2028. Jun</c:v>
                </c:pt>
                <c:pt idx="30">
                  <c:v>2028. Jul</c:v>
                </c:pt>
                <c:pt idx="31">
                  <c:v>2028. Aug</c:v>
                </c:pt>
                <c:pt idx="32">
                  <c:v>2028. Sep</c:v>
                </c:pt>
                <c:pt idx="33">
                  <c:v>2028. Oct</c:v>
                </c:pt>
                <c:pt idx="34">
                  <c:v>2028. Nov</c:v>
                </c:pt>
                <c:pt idx="35">
                  <c:v>2028. Dec</c:v>
                </c:pt>
                <c:pt idx="36">
                  <c:v>2029. Jan</c:v>
                </c:pt>
              </c:strCache>
            </c:strRef>
          </c:cat>
          <c:val>
            <c:numRef>
              <c:f>Leolvasások!$E$2:$E$38</c:f>
              <c:numCache>
                <c:formatCode>General</c:formatCode>
                <c:ptCount val="37"/>
              </c:numCache>
            </c:numRef>
          </c:val>
          <c:smooth val="1"/>
        </c:ser>
        <c:ser>
          <c:idx val="1"/>
          <c:order val="1"/>
          <c:tx>
            <c:strRef>
              <c:f>Leolvasások!F1</c:f>
              <c:strCache>
                <c:ptCount val="1"/>
                <c:pt idx="0">
                  <c:v>Gáz fogyasztás (m³)</c:v>
                </c:pt>
              </c:strCache>
            </c:strRef>
          </c:tx>
          <c:spPr>
            <a:solidFill>
              <a:srgbClr val="be4b48"/>
            </a:solidFill>
            <a:ln w="28440">
              <a:solidFill>
                <a:srgbClr val="be4b48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Leolvasások!$A$2:$A$38</c:f>
              <c:strCache>
                <c:ptCount val="37"/>
                <c:pt idx="0">
                  <c:v>2026. Jan</c:v>
                </c:pt>
                <c:pt idx="1">
                  <c:v>2026. Feb</c:v>
                </c:pt>
                <c:pt idx="2">
                  <c:v>2026. Mar</c:v>
                </c:pt>
                <c:pt idx="3">
                  <c:v>2026. Apr</c:v>
                </c:pt>
                <c:pt idx="4">
                  <c:v>2026. May</c:v>
                </c:pt>
                <c:pt idx="5">
                  <c:v>2026. Jun</c:v>
                </c:pt>
                <c:pt idx="6">
                  <c:v>2026. Jul</c:v>
                </c:pt>
                <c:pt idx="7">
                  <c:v>2026. Aug</c:v>
                </c:pt>
                <c:pt idx="8">
                  <c:v>2026. Sep</c:v>
                </c:pt>
                <c:pt idx="9">
                  <c:v>2026. Oct</c:v>
                </c:pt>
                <c:pt idx="10">
                  <c:v>2026. Nov</c:v>
                </c:pt>
                <c:pt idx="11">
                  <c:v>2026. Dec</c:v>
                </c:pt>
                <c:pt idx="12">
                  <c:v>2027. Jan</c:v>
                </c:pt>
                <c:pt idx="13">
                  <c:v>2027. Feb</c:v>
                </c:pt>
                <c:pt idx="14">
                  <c:v>2027. Mar</c:v>
                </c:pt>
                <c:pt idx="15">
                  <c:v>2027. Apr</c:v>
                </c:pt>
                <c:pt idx="16">
                  <c:v>2027. May</c:v>
                </c:pt>
                <c:pt idx="17">
                  <c:v>2027. Jun</c:v>
                </c:pt>
                <c:pt idx="18">
                  <c:v>2027. Jul</c:v>
                </c:pt>
                <c:pt idx="19">
                  <c:v>2027. Aug</c:v>
                </c:pt>
                <c:pt idx="20">
                  <c:v>2027. Sep</c:v>
                </c:pt>
                <c:pt idx="21">
                  <c:v>2027. Oct</c:v>
                </c:pt>
                <c:pt idx="22">
                  <c:v>2027. Nov</c:v>
                </c:pt>
                <c:pt idx="23">
                  <c:v>2027. Dec</c:v>
                </c:pt>
                <c:pt idx="24">
                  <c:v>2028. Jan</c:v>
                </c:pt>
                <c:pt idx="25">
                  <c:v>2028. Feb</c:v>
                </c:pt>
                <c:pt idx="26">
                  <c:v>2028. Mar</c:v>
                </c:pt>
                <c:pt idx="27">
                  <c:v>2028. Apr</c:v>
                </c:pt>
                <c:pt idx="28">
                  <c:v>2028. May</c:v>
                </c:pt>
                <c:pt idx="29">
                  <c:v>2028. Jun</c:v>
                </c:pt>
                <c:pt idx="30">
                  <c:v>2028. Jul</c:v>
                </c:pt>
                <c:pt idx="31">
                  <c:v>2028. Aug</c:v>
                </c:pt>
                <c:pt idx="32">
                  <c:v>2028. Sep</c:v>
                </c:pt>
                <c:pt idx="33">
                  <c:v>2028. Oct</c:v>
                </c:pt>
                <c:pt idx="34">
                  <c:v>2028. Nov</c:v>
                </c:pt>
                <c:pt idx="35">
                  <c:v>2028. Dec</c:v>
                </c:pt>
                <c:pt idx="36">
                  <c:v>2029. Jan</c:v>
                </c:pt>
              </c:strCache>
            </c:strRef>
          </c:cat>
          <c:val>
            <c:numRef>
              <c:f>Leolvasások!$F$2:$F$38</c:f>
              <c:numCache>
                <c:formatCode>General</c:formatCode>
                <c:ptCount val="37"/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41065827"/>
        <c:axId val="73513837"/>
      </c:lineChart>
      <c:catAx>
        <c:axId val="41065827"/>
        <c:scaling>
          <c:orientation val="minMax"/>
        </c:scaling>
        <c:delete val="0"/>
        <c:axPos val="b"/>
        <c:numFmt formatCode="yyyy&quot;. &quot;mmm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3513837"/>
        <c:crosses val="autoZero"/>
        <c:auto val="1"/>
        <c:lblAlgn val="ctr"/>
        <c:lblOffset val="100"/>
        <c:noMultiLvlLbl val="0"/>
      </c:catAx>
      <c:valAx>
        <c:axId val="73513837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1065827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0</xdr:colOff>
      <xdr:row>1</xdr:row>
      <xdr:rowOff>130680</xdr:rowOff>
    </xdr:from>
    <xdr:to>
      <xdr:col>15</xdr:col>
      <xdr:colOff>581400</xdr:colOff>
      <xdr:row>16</xdr:row>
      <xdr:rowOff>153000</xdr:rowOff>
    </xdr:to>
    <xdr:graphicFrame>
      <xdr:nvGraphicFramePr>
        <xdr:cNvPr id="0" name="Chart 1"/>
        <xdr:cNvGraphicFramePr/>
      </xdr:nvGraphicFramePr>
      <xdr:xfrm>
        <a:off x="4840560" y="380880"/>
        <a:ext cx="791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3</xdr:col>
      <xdr:colOff>0</xdr:colOff>
      <xdr:row>18</xdr:row>
      <xdr:rowOff>130680</xdr:rowOff>
    </xdr:from>
    <xdr:to>
      <xdr:col>15</xdr:col>
      <xdr:colOff>581400</xdr:colOff>
      <xdr:row>33</xdr:row>
      <xdr:rowOff>153000</xdr:rowOff>
    </xdr:to>
    <xdr:graphicFrame>
      <xdr:nvGraphicFramePr>
        <xdr:cNvPr id="1" name="Chart 2"/>
        <xdr:cNvGraphicFramePr/>
      </xdr:nvGraphicFramePr>
      <xdr:xfrm>
        <a:off x="4840560" y="3619440"/>
        <a:ext cx="791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2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00"/>
  </cols>
  <sheetData>
    <row r="2" customFormat="false" ht="19.7" hidden="false" customHeight="false" outlineLevel="0" collapsed="false">
      <c r="B2" s="1" t="s">
        <v>0</v>
      </c>
    </row>
    <row r="4" customFormat="false" ht="15" hidden="false" customHeight="false" outlineLevel="0" collapsed="false">
      <c r="B4" s="2" t="s">
        <v>1</v>
      </c>
    </row>
    <row r="5" customFormat="false" ht="15" hidden="false" customHeight="false" outlineLevel="0" collapsed="false">
      <c r="B5" s="2"/>
    </row>
    <row r="6" customFormat="false" ht="15" hidden="false" customHeight="false" outlineLevel="0" collapsed="false">
      <c r="B6" s="3" t="s">
        <v>2</v>
      </c>
    </row>
    <row r="7" customFormat="false" ht="23.85" hidden="false" customHeight="false" outlineLevel="0" collapsed="false">
      <c r="B7" s="2" t="s">
        <v>3</v>
      </c>
    </row>
    <row r="8" customFormat="false" ht="23.85" hidden="false" customHeight="false" outlineLevel="0" collapsed="false">
      <c r="B8" s="2" t="s">
        <v>4</v>
      </c>
    </row>
    <row r="9" customFormat="false" ht="15" hidden="false" customHeight="false" outlineLevel="0" collapsed="false">
      <c r="B9" s="2" t="s">
        <v>5</v>
      </c>
    </row>
    <row r="10" customFormat="false" ht="15" hidden="false" customHeight="false" outlineLevel="0" collapsed="false">
      <c r="B10" s="2" t="s">
        <v>6</v>
      </c>
    </row>
    <row r="11" customFormat="false" ht="15" hidden="false" customHeight="false" outlineLevel="0" collapsed="false">
      <c r="B11" s="2"/>
    </row>
    <row r="12" customFormat="false" ht="15" hidden="false" customHeight="false" outlineLevel="0" collapsed="false">
      <c r="B12" s="3" t="s">
        <v>7</v>
      </c>
    </row>
    <row r="13" customFormat="false" ht="23.85" hidden="false" customHeight="false" outlineLevel="0" collapsed="false">
      <c r="B13" s="2" t="s">
        <v>8</v>
      </c>
    </row>
    <row r="14" customFormat="false" ht="23.85" hidden="false" customHeight="false" outlineLevel="0" collapsed="false">
      <c r="B14" s="2" t="s">
        <v>9</v>
      </c>
    </row>
    <row r="15" customFormat="false" ht="15" hidden="false" customHeight="false" outlineLevel="0" collapsed="false">
      <c r="B15" s="2" t="s">
        <v>10</v>
      </c>
    </row>
    <row r="16" customFormat="false" ht="23.85" hidden="false" customHeight="false" outlineLevel="0" collapsed="false">
      <c r="B16" s="2" t="s">
        <v>11</v>
      </c>
    </row>
    <row r="17" customFormat="false" ht="15" hidden="false" customHeight="false" outlineLevel="0" collapsed="false">
      <c r="B17" s="2" t="s">
        <v>12</v>
      </c>
    </row>
    <row r="18" customFormat="false" ht="15" hidden="false" customHeight="false" outlineLevel="0" collapsed="false">
      <c r="B18" s="2"/>
    </row>
    <row r="19" customFormat="false" ht="15" hidden="false" customHeight="false" outlineLevel="0" collapsed="false">
      <c r="B19" s="3" t="s">
        <v>13</v>
      </c>
    </row>
    <row r="20" customFormat="false" ht="15" hidden="false" customHeight="false" outlineLevel="0" collapsed="false">
      <c r="B20" s="4" t="s">
        <v>14</v>
      </c>
    </row>
    <row r="21" customFormat="false" ht="15" hidden="false" customHeight="false" outlineLevel="0" collapsed="false">
      <c r="B21" s="5" t="s">
        <v>15</v>
      </c>
    </row>
    <row r="23" customFormat="false" ht="15" hidden="false" customHeight="false" outlineLevel="0" collapsed="false">
      <c r="B23" s="6" t="s">
        <v>16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2"/>
    <col collapsed="false" customWidth="true" hidden="false" outlineLevel="0" max="2" min="2" style="0" width="18"/>
  </cols>
  <sheetData>
    <row r="1" customFormat="false" ht="19.7" hidden="false" customHeight="false" outlineLevel="0" collapsed="false">
      <c r="A1" s="1" t="s">
        <v>17</v>
      </c>
    </row>
    <row r="3" customFormat="false" ht="15" hidden="false" customHeight="false" outlineLevel="0" collapsed="false">
      <c r="A3" s="7" t="s">
        <v>18</v>
      </c>
      <c r="B3" s="8" t="str">
        <f aca="false">IFERROR(IF(_xlfn.MAXIFS(Leolvasások!$A$2:$A$38,Leolvasások!$K$2:$K$38,"&gt;0")=0,"",_xlfn.MAXIFS(Leolvasások!$A$2:$A$38,Leolvasások!$K$2:$K$38,"&gt;0")),"")</f>
        <v/>
      </c>
    </row>
    <row r="4" customFormat="false" ht="15" hidden="false" customHeight="false" outlineLevel="0" collapsed="false">
      <c r="A4" s="7" t="s">
        <v>19</v>
      </c>
      <c r="B4" s="9" t="str">
        <f aca="false">IFERROR(INDEX(Leolvasások!$K$2:$K$38,MATCH(B3,Leolvasások!$A$2:$A$38,0)),"")</f>
        <v/>
      </c>
    </row>
    <row r="5" customFormat="false" ht="15" hidden="false" customHeight="false" outlineLevel="0" collapsed="false">
      <c r="A5" s="7" t="s">
        <v>20</v>
      </c>
      <c r="B5" s="9" t="str">
        <f aca="false">IFERROR(AVERAGE(Leolvasások!$K$2:$K$38),"")</f>
        <v/>
      </c>
    </row>
    <row r="6" customFormat="false" ht="15" hidden="false" customHeight="false" outlineLevel="0" collapsed="false">
      <c r="A6" s="7" t="s">
        <v>21</v>
      </c>
      <c r="B6" s="10" t="str">
        <f aca="false">IFERROR(INDEX(Leolvasások!$L$2:$L$38,MATCH(B3,Leolvasások!$A$2:$A$38,0)),"")</f>
        <v/>
      </c>
    </row>
    <row r="7" customFormat="false" ht="15" hidden="false" customHeight="false" outlineLevel="0" collapsed="false">
      <c r="A7" s="7" t="s">
        <v>22</v>
      </c>
      <c r="B7" s="10" t="n">
        <f aca="false">Beállítások!$B$4</f>
        <v>2523</v>
      </c>
    </row>
    <row r="8" customFormat="false" ht="15" hidden="false" customHeight="false" outlineLevel="0" collapsed="false">
      <c r="A8" s="7" t="s">
        <v>23</v>
      </c>
      <c r="B8" s="10" t="str">
        <f aca="false">IFERROR(INDEX(Leolvasások!$M$2:$M$38,MATCH(B3,Leolvasások!$A$2:$A$38,0)),"")</f>
        <v/>
      </c>
    </row>
    <row r="9" customFormat="false" ht="15" hidden="false" customHeight="false" outlineLevel="0" collapsed="false">
      <c r="A9" s="7" t="s">
        <v>24</v>
      </c>
      <c r="B9" s="10" t="n">
        <f aca="false">Beállítások!$B$7</f>
        <v>1729</v>
      </c>
    </row>
    <row r="10" customFormat="false" ht="15" hidden="false" customHeight="false" outlineLevel="0" collapsed="false">
      <c r="A10" s="7" t="s">
        <v>25</v>
      </c>
      <c r="B10" s="11" t="str">
        <f aca="false">IFERROR(INDEX(Leolvasások!$N$2:$N$38,MATCH(B3,Leolvasások!$A$2:$A$38,0)),"")</f>
        <v/>
      </c>
    </row>
    <row r="11" customFormat="false" ht="15" hidden="false" customHeight="false" outlineLevel="0" collapsed="false">
      <c r="A11" s="7" t="s">
        <v>26</v>
      </c>
      <c r="B11" s="11" t="str">
        <f aca="false">IFERROR(INDEX(Leolvasások!$O$2:$O$38,MATCH(B3,Leolvasások!$A$2:$A$38,0)),"")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16"/>
    <col collapsed="false" customWidth="true" hidden="false" outlineLevel="0" max="3" min="3" style="0" width="60"/>
  </cols>
  <sheetData>
    <row r="1" customFormat="false" ht="33.75" hidden="false" customHeight="true" outlineLevel="0" collapsed="false">
      <c r="A1" s="12" t="s">
        <v>27</v>
      </c>
      <c r="B1" s="12" t="s">
        <v>28</v>
      </c>
      <c r="C1" s="12" t="s">
        <v>29</v>
      </c>
    </row>
    <row r="2" customFormat="false" ht="15" hidden="false" customHeight="false" outlineLevel="0" collapsed="false">
      <c r="A2" s="7" t="s">
        <v>30</v>
      </c>
      <c r="B2" s="13" t="n">
        <v>36.9</v>
      </c>
      <c r="C2" s="7" t="s">
        <v>31</v>
      </c>
    </row>
    <row r="3" customFormat="false" ht="15" hidden="false" customHeight="false" outlineLevel="0" collapsed="false">
      <c r="A3" s="7" t="s">
        <v>32</v>
      </c>
      <c r="B3" s="13" t="n">
        <v>70.104</v>
      </c>
      <c r="C3" s="7" t="s">
        <v>33</v>
      </c>
    </row>
    <row r="4" customFormat="false" ht="15" hidden="false" customHeight="false" outlineLevel="0" collapsed="false">
      <c r="A4" s="7" t="s">
        <v>34</v>
      </c>
      <c r="B4" s="14" t="n">
        <v>2523</v>
      </c>
      <c r="C4" s="7"/>
    </row>
    <row r="5" customFormat="false" ht="15" hidden="false" customHeight="false" outlineLevel="0" collapsed="false">
      <c r="A5" s="7" t="s">
        <v>35</v>
      </c>
      <c r="B5" s="14" t="n">
        <v>102</v>
      </c>
      <c r="C5" s="7" t="s">
        <v>36</v>
      </c>
    </row>
    <row r="6" customFormat="false" ht="15" hidden="false" customHeight="false" outlineLevel="0" collapsed="false">
      <c r="A6" s="7" t="s">
        <v>37</v>
      </c>
      <c r="B6" s="14" t="n">
        <v>767</v>
      </c>
      <c r="C6" s="7" t="s">
        <v>38</v>
      </c>
    </row>
    <row r="7" customFormat="false" ht="15" hidden="false" customHeight="false" outlineLevel="0" collapsed="false">
      <c r="A7" s="7" t="s">
        <v>39</v>
      </c>
      <c r="B7" s="14" t="n">
        <v>1729</v>
      </c>
      <c r="C7" s="7" t="s">
        <v>40</v>
      </c>
    </row>
    <row r="8" customFormat="false" ht="15" hidden="false" customHeight="false" outlineLevel="0" collapsed="false">
      <c r="A8" s="7" t="s">
        <v>41</v>
      </c>
      <c r="B8" s="14" t="n">
        <v>700</v>
      </c>
      <c r="C8" s="7" t="s">
        <v>42</v>
      </c>
    </row>
    <row r="9" customFormat="false" ht="15" hidden="false" customHeight="false" outlineLevel="0" collapsed="false">
      <c r="A9" s="7" t="s">
        <v>43</v>
      </c>
      <c r="B9" s="15" t="n">
        <v>1</v>
      </c>
      <c r="C9" s="7" t="s">
        <v>44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3" min="2" style="0" width="13"/>
    <col collapsed="false" customWidth="true" hidden="false" outlineLevel="0" max="6" min="4" style="0" width="12"/>
    <col collapsed="false" customWidth="true" hidden="false" outlineLevel="0" max="7" min="7" style="0" width="11"/>
    <col collapsed="false" customWidth="true" hidden="false" outlineLevel="0" max="9" min="8" style="0" width="13"/>
    <col collapsed="false" customWidth="true" hidden="false" outlineLevel="0" max="10" min="10" style="0" width="12"/>
    <col collapsed="false" customWidth="true" hidden="false" outlineLevel="0" max="11" min="11" style="0" width="13"/>
    <col collapsed="false" customWidth="true" hidden="false" outlineLevel="0" max="13" min="12" style="0" width="14"/>
    <col collapsed="false" customWidth="true" hidden="false" outlineLevel="0" max="15" min="14" style="0" width="16"/>
  </cols>
  <sheetData>
    <row r="1" customFormat="false" ht="33.75" hidden="false" customHeight="true" outlineLevel="0" collapsed="false">
      <c r="A1" s="12" t="s">
        <v>45</v>
      </c>
      <c r="B1" s="12" t="s">
        <v>46</v>
      </c>
      <c r="C1" s="12" t="s">
        <v>47</v>
      </c>
      <c r="D1" s="12" t="s">
        <v>48</v>
      </c>
      <c r="E1" s="12" t="s">
        <v>49</v>
      </c>
      <c r="F1" s="12" t="s">
        <v>50</v>
      </c>
      <c r="G1" s="12" t="s">
        <v>51</v>
      </c>
      <c r="H1" s="12" t="s">
        <v>52</v>
      </c>
      <c r="I1" s="12" t="s">
        <v>53</v>
      </c>
      <c r="J1" s="12" t="s">
        <v>54</v>
      </c>
      <c r="K1" s="12" t="s">
        <v>55</v>
      </c>
      <c r="L1" s="12" t="s">
        <v>56</v>
      </c>
      <c r="M1" s="12" t="s">
        <v>57</v>
      </c>
      <c r="N1" s="12" t="s">
        <v>58</v>
      </c>
      <c r="O1" s="12" t="s">
        <v>59</v>
      </c>
    </row>
    <row r="2" customFormat="false" ht="15" hidden="false" customHeight="false" outlineLevel="0" collapsed="false">
      <c r="A2" s="16" t="n">
        <v>46023</v>
      </c>
      <c r="B2" s="13"/>
      <c r="C2" s="13"/>
      <c r="D2" s="13"/>
      <c r="E2" s="17"/>
      <c r="F2" s="17"/>
      <c r="G2" s="17"/>
      <c r="H2" s="18" t="str">
        <f aca="false">IF(E2="","",(MIN(L2,Beállítások!$B$4)*Beállítások!$B$2+MAX(0,L2-Beállítások!$B$4)*Beállítások!$B$3)-(MIN((L2-E2),Beállítások!$B$4)*Beállítások!$B$2+MAX(0,(L2-E2)-Beállítások!$B$4)*Beállítások!$B$3))</f>
        <v/>
      </c>
      <c r="I2" s="18" t="str">
        <f aca="false">IF(F2="","",(MIN(M2,Beállítások!$B$7)*Beállítások!$B$5+MAX(0,M2-Beállítások!$B$7)*Beállítások!$B$6)-(MIN((M2-F2),Beállítások!$B$7)*Beállítások!$B$5+MAX(0,(M2-F2)-Beállítások!$B$7)*Beállítások!$B$6))</f>
        <v/>
      </c>
      <c r="J2" s="18" t="str">
        <f aca="false">IF(G2="","",G2*Beállítások!$B$8)</f>
        <v/>
      </c>
      <c r="K2" s="18" t="str">
        <f aca="false">IF(AND(H2="",I2="",J2=""),"",SUM(H2:J2))</f>
        <v/>
      </c>
      <c r="L2" s="17" t="str">
        <f aca="false">IF(E2="","",SUMIFS($E$2:$E$38,$A$2:$A$38,"&gt;="&amp;DATE(YEAR(A2)-IF(MONTH(A2)&lt;Beállítások!$B$9,1,0),Beállítások!$B$9,1),$A$2:$A$38,"&lt;="&amp;A2))</f>
        <v/>
      </c>
      <c r="M2" s="17" t="str">
        <f aca="false">IF(F2="","",SUMIFS($F$2:$F$38,$A$2:$A$38,"&gt;="&amp;DATE(YEAR(A2)-IF(MONTH(A2)&lt;Beállítások!$B$9,1,0),Beállítások!$B$9,1),$A$2:$A$38,"&lt;="&amp;A2))</f>
        <v/>
      </c>
      <c r="N2" s="7" t="str">
        <f aca="false">IF(L2="","",IF(L2&gt;Beállítások!$B$4,"Keret felett!",IF(L2&gt;Beállítások!$B$4*0.85,"Közel a kerethez","Rendben")))</f>
        <v/>
      </c>
      <c r="O2" s="7" t="str">
        <f aca="false">IF(M2="","",IF(M2&gt;Beállítások!$B$7,"Keret felett!",IF(M2&gt;Beállítások!$B$7*0.85,"Közel a kerethez","Rendben")))</f>
        <v/>
      </c>
    </row>
    <row r="3" customFormat="false" ht="15" hidden="false" customHeight="false" outlineLevel="0" collapsed="false">
      <c r="A3" s="16" t="n">
        <v>46054</v>
      </c>
      <c r="B3" s="13"/>
      <c r="C3" s="13"/>
      <c r="D3" s="13"/>
      <c r="E3" s="17" t="str">
        <f aca="false">IF(OR(B3="",B2=""),"",B3-B2)</f>
        <v/>
      </c>
      <c r="F3" s="17" t="str">
        <f aca="false">IF(OR(C3="",C2=""),"",C3-C2)</f>
        <v/>
      </c>
      <c r="G3" s="17" t="str">
        <f aca="false">IF(OR(D3="",D2=""),"",D3-D2)</f>
        <v/>
      </c>
      <c r="H3" s="18" t="str">
        <f aca="false">IF(E3="","",(MIN(L3,Beállítások!$B$4)*Beállítások!$B$2+MAX(0,L3-Beállítások!$B$4)*Beállítások!$B$3)-(MIN((L3-E3),Beállítások!$B$4)*Beállítások!$B$2+MAX(0,(L3-E3)-Beállítások!$B$4)*Beállítások!$B$3))</f>
        <v/>
      </c>
      <c r="I3" s="18" t="str">
        <f aca="false">IF(F3="","",(MIN(M3,Beállítások!$B$7)*Beállítások!$B$5+MAX(0,M3-Beállítások!$B$7)*Beállítások!$B$6)-(MIN((M3-F3),Beállítások!$B$7)*Beállítások!$B$5+MAX(0,(M3-F3)-Beállítások!$B$7)*Beállítások!$B$6))</f>
        <v/>
      </c>
      <c r="J3" s="18" t="str">
        <f aca="false">IF(G3="","",G3*Beállítások!$B$8)</f>
        <v/>
      </c>
      <c r="K3" s="18" t="str">
        <f aca="false">IF(AND(H3="",I3="",J3=""),"",SUM(H3:J3))</f>
        <v/>
      </c>
      <c r="L3" s="17" t="str">
        <f aca="false">IF(E3="","",SUMIFS($E$2:$E$38,$A$2:$A$38,"&gt;="&amp;DATE(YEAR(A3)-IF(MONTH(A3)&lt;Beállítások!$B$9,1,0),Beállítások!$B$9,1),$A$2:$A$38,"&lt;="&amp;A3))</f>
        <v/>
      </c>
      <c r="M3" s="17" t="str">
        <f aca="false">IF(F3="","",SUMIFS($F$2:$F$38,$A$2:$A$38,"&gt;="&amp;DATE(YEAR(A3)-IF(MONTH(A3)&lt;Beállítások!$B$9,1,0),Beállítások!$B$9,1),$A$2:$A$38,"&lt;="&amp;A3))</f>
        <v/>
      </c>
      <c r="N3" s="7" t="str">
        <f aca="false">IF(L3="","",IF(L3&gt;Beállítások!$B$4,"Keret felett!",IF(L3&gt;Beállítások!$B$4*0.85,"Közel a kerethez","Rendben")))</f>
        <v/>
      </c>
      <c r="O3" s="7" t="str">
        <f aca="false">IF(M3="","",IF(M3&gt;Beállítások!$B$7,"Keret felett!",IF(M3&gt;Beállítások!$B$7*0.85,"Közel a kerethez","Rendben")))</f>
        <v/>
      </c>
    </row>
    <row r="4" customFormat="false" ht="15" hidden="false" customHeight="false" outlineLevel="0" collapsed="false">
      <c r="A4" s="16" t="n">
        <v>46082</v>
      </c>
      <c r="B4" s="13"/>
      <c r="C4" s="13"/>
      <c r="D4" s="13"/>
      <c r="E4" s="17" t="str">
        <f aca="false">IF(OR(B4="",B3=""),"",B4-B3)</f>
        <v/>
      </c>
      <c r="F4" s="17" t="str">
        <f aca="false">IF(OR(C4="",C3=""),"",C4-C3)</f>
        <v/>
      </c>
      <c r="G4" s="17" t="str">
        <f aca="false">IF(OR(D4="",D3=""),"",D4-D3)</f>
        <v/>
      </c>
      <c r="H4" s="18" t="str">
        <f aca="false">IF(E4="","",(MIN(L4,Beállítások!$B$4)*Beállítások!$B$2+MAX(0,L4-Beállítások!$B$4)*Beállítások!$B$3)-(MIN((L4-E4),Beállítások!$B$4)*Beállítások!$B$2+MAX(0,(L4-E4)-Beállítások!$B$4)*Beállítások!$B$3))</f>
        <v/>
      </c>
      <c r="I4" s="18" t="str">
        <f aca="false">IF(F4="","",(MIN(M4,Beállítások!$B$7)*Beállítások!$B$5+MAX(0,M4-Beállítások!$B$7)*Beállítások!$B$6)-(MIN((M4-F4),Beállítások!$B$7)*Beállítások!$B$5+MAX(0,(M4-F4)-Beállítások!$B$7)*Beállítások!$B$6))</f>
        <v/>
      </c>
      <c r="J4" s="18" t="str">
        <f aca="false">IF(G4="","",G4*Beállítások!$B$8)</f>
        <v/>
      </c>
      <c r="K4" s="18" t="str">
        <f aca="false">IF(AND(H4="",I4="",J4=""),"",SUM(H4:J4))</f>
        <v/>
      </c>
      <c r="L4" s="17" t="str">
        <f aca="false">IF(E4="","",SUMIFS($E$2:$E$38,$A$2:$A$38,"&gt;="&amp;DATE(YEAR(A4)-IF(MONTH(A4)&lt;Beállítások!$B$9,1,0),Beállítások!$B$9,1),$A$2:$A$38,"&lt;="&amp;A4))</f>
        <v/>
      </c>
      <c r="M4" s="17" t="str">
        <f aca="false">IF(F4="","",SUMIFS($F$2:$F$38,$A$2:$A$38,"&gt;="&amp;DATE(YEAR(A4)-IF(MONTH(A4)&lt;Beállítások!$B$9,1,0),Beállítások!$B$9,1),$A$2:$A$38,"&lt;="&amp;A4))</f>
        <v/>
      </c>
      <c r="N4" s="7" t="str">
        <f aca="false">IF(L4="","",IF(L4&gt;Beállítások!$B$4,"Keret felett!",IF(L4&gt;Beállítások!$B$4*0.85,"Közel a kerethez","Rendben")))</f>
        <v/>
      </c>
      <c r="O4" s="7" t="str">
        <f aca="false">IF(M4="","",IF(M4&gt;Beállítások!$B$7,"Keret felett!",IF(M4&gt;Beállítások!$B$7*0.85,"Közel a kerethez","Rendben")))</f>
        <v/>
      </c>
    </row>
    <row r="5" customFormat="false" ht="15" hidden="false" customHeight="false" outlineLevel="0" collapsed="false">
      <c r="A5" s="16" t="n">
        <v>46113</v>
      </c>
      <c r="B5" s="13"/>
      <c r="C5" s="13"/>
      <c r="D5" s="13"/>
      <c r="E5" s="17" t="str">
        <f aca="false">IF(OR(B5="",B4=""),"",B5-B4)</f>
        <v/>
      </c>
      <c r="F5" s="17" t="str">
        <f aca="false">IF(OR(C5="",C4=""),"",C5-C4)</f>
        <v/>
      </c>
      <c r="G5" s="17" t="str">
        <f aca="false">IF(OR(D5="",D4=""),"",D5-D4)</f>
        <v/>
      </c>
      <c r="H5" s="18" t="str">
        <f aca="false">IF(E5="","",(MIN(L5,Beállítások!$B$4)*Beállítások!$B$2+MAX(0,L5-Beállítások!$B$4)*Beállítások!$B$3)-(MIN((L5-E5),Beállítások!$B$4)*Beállítások!$B$2+MAX(0,(L5-E5)-Beállítások!$B$4)*Beállítások!$B$3))</f>
        <v/>
      </c>
      <c r="I5" s="18" t="str">
        <f aca="false">IF(F5="","",(MIN(M5,Beállítások!$B$7)*Beállítások!$B$5+MAX(0,M5-Beállítások!$B$7)*Beállítások!$B$6)-(MIN((M5-F5),Beállítások!$B$7)*Beállítások!$B$5+MAX(0,(M5-F5)-Beállítások!$B$7)*Beállítások!$B$6))</f>
        <v/>
      </c>
      <c r="J5" s="18" t="str">
        <f aca="false">IF(G5="","",G5*Beállítások!$B$8)</f>
        <v/>
      </c>
      <c r="K5" s="18" t="str">
        <f aca="false">IF(AND(H5="",I5="",J5=""),"",SUM(H5:J5))</f>
        <v/>
      </c>
      <c r="L5" s="17" t="str">
        <f aca="false">IF(E5="","",SUMIFS($E$2:$E$38,$A$2:$A$38,"&gt;="&amp;DATE(YEAR(A5)-IF(MONTH(A5)&lt;Beállítások!$B$9,1,0),Beállítások!$B$9,1),$A$2:$A$38,"&lt;="&amp;A5))</f>
        <v/>
      </c>
      <c r="M5" s="17" t="str">
        <f aca="false">IF(F5="","",SUMIFS($F$2:$F$38,$A$2:$A$38,"&gt;="&amp;DATE(YEAR(A5)-IF(MONTH(A5)&lt;Beállítások!$B$9,1,0),Beállítások!$B$9,1),$A$2:$A$38,"&lt;="&amp;A5))</f>
        <v/>
      </c>
      <c r="N5" s="7" t="str">
        <f aca="false">IF(L5="","",IF(L5&gt;Beállítások!$B$4,"Keret felett!",IF(L5&gt;Beállítások!$B$4*0.85,"Közel a kerethez","Rendben")))</f>
        <v/>
      </c>
      <c r="O5" s="7" t="str">
        <f aca="false">IF(M5="","",IF(M5&gt;Beállítások!$B$7,"Keret felett!",IF(M5&gt;Beállítások!$B$7*0.85,"Közel a kerethez","Rendben")))</f>
        <v/>
      </c>
    </row>
    <row r="6" customFormat="false" ht="15" hidden="false" customHeight="false" outlineLevel="0" collapsed="false">
      <c r="A6" s="16" t="n">
        <v>46143</v>
      </c>
      <c r="B6" s="13"/>
      <c r="C6" s="13"/>
      <c r="D6" s="13"/>
      <c r="E6" s="17" t="str">
        <f aca="false">IF(OR(B6="",B5=""),"",B6-B5)</f>
        <v/>
      </c>
      <c r="F6" s="17" t="str">
        <f aca="false">IF(OR(C6="",C5=""),"",C6-C5)</f>
        <v/>
      </c>
      <c r="G6" s="17" t="str">
        <f aca="false">IF(OR(D6="",D5=""),"",D6-D5)</f>
        <v/>
      </c>
      <c r="H6" s="18" t="str">
        <f aca="false">IF(E6="","",(MIN(L6,Beállítások!$B$4)*Beállítások!$B$2+MAX(0,L6-Beállítások!$B$4)*Beállítások!$B$3)-(MIN((L6-E6),Beállítások!$B$4)*Beállítások!$B$2+MAX(0,(L6-E6)-Beállítások!$B$4)*Beállítások!$B$3))</f>
        <v/>
      </c>
      <c r="I6" s="18" t="str">
        <f aca="false">IF(F6="","",(MIN(M6,Beállítások!$B$7)*Beállítások!$B$5+MAX(0,M6-Beállítások!$B$7)*Beállítások!$B$6)-(MIN((M6-F6),Beállítások!$B$7)*Beállítások!$B$5+MAX(0,(M6-F6)-Beállítások!$B$7)*Beállítások!$B$6))</f>
        <v/>
      </c>
      <c r="J6" s="18" t="str">
        <f aca="false">IF(G6="","",G6*Beállítások!$B$8)</f>
        <v/>
      </c>
      <c r="K6" s="18" t="str">
        <f aca="false">IF(AND(H6="",I6="",J6=""),"",SUM(H6:J6))</f>
        <v/>
      </c>
      <c r="L6" s="17" t="str">
        <f aca="false">IF(E6="","",SUMIFS($E$2:$E$38,$A$2:$A$38,"&gt;="&amp;DATE(YEAR(A6)-IF(MONTH(A6)&lt;Beállítások!$B$9,1,0),Beállítások!$B$9,1),$A$2:$A$38,"&lt;="&amp;A6))</f>
        <v/>
      </c>
      <c r="M6" s="17" t="str">
        <f aca="false">IF(F6="","",SUMIFS($F$2:$F$38,$A$2:$A$38,"&gt;="&amp;DATE(YEAR(A6)-IF(MONTH(A6)&lt;Beállítások!$B$9,1,0),Beállítások!$B$9,1),$A$2:$A$38,"&lt;="&amp;A6))</f>
        <v/>
      </c>
      <c r="N6" s="7" t="str">
        <f aca="false">IF(L6="","",IF(L6&gt;Beállítások!$B$4,"Keret felett!",IF(L6&gt;Beállítások!$B$4*0.85,"Közel a kerethez","Rendben")))</f>
        <v/>
      </c>
      <c r="O6" s="7" t="str">
        <f aca="false">IF(M6="","",IF(M6&gt;Beállítások!$B$7,"Keret felett!",IF(M6&gt;Beállítások!$B$7*0.85,"Közel a kerethez","Rendben")))</f>
        <v/>
      </c>
    </row>
    <row r="7" customFormat="false" ht="15" hidden="false" customHeight="false" outlineLevel="0" collapsed="false">
      <c r="A7" s="16" t="n">
        <v>46174</v>
      </c>
      <c r="B7" s="13"/>
      <c r="C7" s="13"/>
      <c r="D7" s="13"/>
      <c r="E7" s="17" t="str">
        <f aca="false">IF(OR(B7="",B6=""),"",B7-B6)</f>
        <v/>
      </c>
      <c r="F7" s="17" t="str">
        <f aca="false">IF(OR(C7="",C6=""),"",C7-C6)</f>
        <v/>
      </c>
      <c r="G7" s="17" t="str">
        <f aca="false">IF(OR(D7="",D6=""),"",D7-D6)</f>
        <v/>
      </c>
      <c r="H7" s="18" t="str">
        <f aca="false">IF(E7="","",(MIN(L7,Beállítások!$B$4)*Beállítások!$B$2+MAX(0,L7-Beállítások!$B$4)*Beállítások!$B$3)-(MIN((L7-E7),Beállítások!$B$4)*Beállítások!$B$2+MAX(0,(L7-E7)-Beállítások!$B$4)*Beállítások!$B$3))</f>
        <v/>
      </c>
      <c r="I7" s="18" t="str">
        <f aca="false">IF(F7="","",(MIN(M7,Beállítások!$B$7)*Beállítások!$B$5+MAX(0,M7-Beállítások!$B$7)*Beállítások!$B$6)-(MIN((M7-F7),Beállítások!$B$7)*Beállítások!$B$5+MAX(0,(M7-F7)-Beállítások!$B$7)*Beállítások!$B$6))</f>
        <v/>
      </c>
      <c r="J7" s="18" t="str">
        <f aca="false">IF(G7="","",G7*Beállítások!$B$8)</f>
        <v/>
      </c>
      <c r="K7" s="18" t="str">
        <f aca="false">IF(AND(H7="",I7="",J7=""),"",SUM(H7:J7))</f>
        <v/>
      </c>
      <c r="L7" s="17" t="str">
        <f aca="false">IF(E7="","",SUMIFS($E$2:$E$38,$A$2:$A$38,"&gt;="&amp;DATE(YEAR(A7)-IF(MONTH(A7)&lt;Beállítások!$B$9,1,0),Beállítások!$B$9,1),$A$2:$A$38,"&lt;="&amp;A7))</f>
        <v/>
      </c>
      <c r="M7" s="17" t="str">
        <f aca="false">IF(F7="","",SUMIFS($F$2:$F$38,$A$2:$A$38,"&gt;="&amp;DATE(YEAR(A7)-IF(MONTH(A7)&lt;Beállítások!$B$9,1,0),Beállítások!$B$9,1),$A$2:$A$38,"&lt;="&amp;A7))</f>
        <v/>
      </c>
      <c r="N7" s="7" t="str">
        <f aca="false">IF(L7="","",IF(L7&gt;Beállítások!$B$4,"Keret felett!",IF(L7&gt;Beállítások!$B$4*0.85,"Közel a kerethez","Rendben")))</f>
        <v/>
      </c>
      <c r="O7" s="7" t="str">
        <f aca="false">IF(M7="","",IF(M7&gt;Beállítások!$B$7,"Keret felett!",IF(M7&gt;Beállítások!$B$7*0.85,"Közel a kerethez","Rendben")))</f>
        <v/>
      </c>
    </row>
    <row r="8" customFormat="false" ht="15" hidden="false" customHeight="false" outlineLevel="0" collapsed="false">
      <c r="A8" s="16" t="n">
        <v>46204</v>
      </c>
      <c r="B8" s="13"/>
      <c r="C8" s="13"/>
      <c r="D8" s="13"/>
      <c r="E8" s="17" t="str">
        <f aca="false">IF(OR(B8="",B7=""),"",B8-B7)</f>
        <v/>
      </c>
      <c r="F8" s="17" t="str">
        <f aca="false">IF(OR(C8="",C7=""),"",C8-C7)</f>
        <v/>
      </c>
      <c r="G8" s="17" t="str">
        <f aca="false">IF(OR(D8="",D7=""),"",D8-D7)</f>
        <v/>
      </c>
      <c r="H8" s="18" t="str">
        <f aca="false">IF(E8="","",(MIN(L8,Beállítások!$B$4)*Beállítások!$B$2+MAX(0,L8-Beállítások!$B$4)*Beállítások!$B$3)-(MIN((L8-E8),Beállítások!$B$4)*Beállítások!$B$2+MAX(0,(L8-E8)-Beállítások!$B$4)*Beállítások!$B$3))</f>
        <v/>
      </c>
      <c r="I8" s="18" t="str">
        <f aca="false">IF(F8="","",(MIN(M8,Beállítások!$B$7)*Beállítások!$B$5+MAX(0,M8-Beállítások!$B$7)*Beállítások!$B$6)-(MIN((M8-F8),Beállítások!$B$7)*Beállítások!$B$5+MAX(0,(M8-F8)-Beállítások!$B$7)*Beállítások!$B$6))</f>
        <v/>
      </c>
      <c r="J8" s="18" t="str">
        <f aca="false">IF(G8="","",G8*Beállítások!$B$8)</f>
        <v/>
      </c>
      <c r="K8" s="18" t="str">
        <f aca="false">IF(AND(H8="",I8="",J8=""),"",SUM(H8:J8))</f>
        <v/>
      </c>
      <c r="L8" s="17" t="str">
        <f aca="false">IF(E8="","",SUMIFS($E$2:$E$38,$A$2:$A$38,"&gt;="&amp;DATE(YEAR(A8)-IF(MONTH(A8)&lt;Beállítások!$B$9,1,0),Beállítások!$B$9,1),$A$2:$A$38,"&lt;="&amp;A8))</f>
        <v/>
      </c>
      <c r="M8" s="17" t="str">
        <f aca="false">IF(F8="","",SUMIFS($F$2:$F$38,$A$2:$A$38,"&gt;="&amp;DATE(YEAR(A8)-IF(MONTH(A8)&lt;Beállítások!$B$9,1,0),Beállítások!$B$9,1),$A$2:$A$38,"&lt;="&amp;A8))</f>
        <v/>
      </c>
      <c r="N8" s="7" t="str">
        <f aca="false">IF(L8="","",IF(L8&gt;Beállítások!$B$4,"Keret felett!",IF(L8&gt;Beállítások!$B$4*0.85,"Közel a kerethez","Rendben")))</f>
        <v/>
      </c>
      <c r="O8" s="7" t="str">
        <f aca="false">IF(M8="","",IF(M8&gt;Beállítások!$B$7,"Keret felett!",IF(M8&gt;Beállítások!$B$7*0.85,"Közel a kerethez","Rendben")))</f>
        <v/>
      </c>
    </row>
    <row r="9" customFormat="false" ht="15" hidden="false" customHeight="false" outlineLevel="0" collapsed="false">
      <c r="A9" s="16" t="n">
        <v>46235</v>
      </c>
      <c r="B9" s="13"/>
      <c r="C9" s="13"/>
      <c r="D9" s="13"/>
      <c r="E9" s="17" t="str">
        <f aca="false">IF(OR(B9="",B8=""),"",B9-B8)</f>
        <v/>
      </c>
      <c r="F9" s="17" t="str">
        <f aca="false">IF(OR(C9="",C8=""),"",C9-C8)</f>
        <v/>
      </c>
      <c r="G9" s="17" t="str">
        <f aca="false">IF(OR(D9="",D8=""),"",D9-D8)</f>
        <v/>
      </c>
      <c r="H9" s="18" t="str">
        <f aca="false">IF(E9="","",(MIN(L9,Beállítások!$B$4)*Beállítások!$B$2+MAX(0,L9-Beállítások!$B$4)*Beállítások!$B$3)-(MIN((L9-E9),Beállítások!$B$4)*Beállítások!$B$2+MAX(0,(L9-E9)-Beállítások!$B$4)*Beállítások!$B$3))</f>
        <v/>
      </c>
      <c r="I9" s="18" t="str">
        <f aca="false">IF(F9="","",(MIN(M9,Beállítások!$B$7)*Beállítások!$B$5+MAX(0,M9-Beállítások!$B$7)*Beállítások!$B$6)-(MIN((M9-F9),Beállítások!$B$7)*Beállítások!$B$5+MAX(0,(M9-F9)-Beállítások!$B$7)*Beállítások!$B$6))</f>
        <v/>
      </c>
      <c r="J9" s="18" t="str">
        <f aca="false">IF(G9="","",G9*Beállítások!$B$8)</f>
        <v/>
      </c>
      <c r="K9" s="18" t="str">
        <f aca="false">IF(AND(H9="",I9="",J9=""),"",SUM(H9:J9))</f>
        <v/>
      </c>
      <c r="L9" s="17" t="str">
        <f aca="false">IF(E9="","",SUMIFS($E$2:$E$38,$A$2:$A$38,"&gt;="&amp;DATE(YEAR(A9)-IF(MONTH(A9)&lt;Beállítások!$B$9,1,0),Beállítások!$B$9,1),$A$2:$A$38,"&lt;="&amp;A9))</f>
        <v/>
      </c>
      <c r="M9" s="17" t="str">
        <f aca="false">IF(F9="","",SUMIFS($F$2:$F$38,$A$2:$A$38,"&gt;="&amp;DATE(YEAR(A9)-IF(MONTH(A9)&lt;Beállítások!$B$9,1,0),Beállítások!$B$9,1),$A$2:$A$38,"&lt;="&amp;A9))</f>
        <v/>
      </c>
      <c r="N9" s="7" t="str">
        <f aca="false">IF(L9="","",IF(L9&gt;Beállítások!$B$4,"Keret felett!",IF(L9&gt;Beállítások!$B$4*0.85,"Közel a kerethez","Rendben")))</f>
        <v/>
      </c>
      <c r="O9" s="7" t="str">
        <f aca="false">IF(M9="","",IF(M9&gt;Beállítások!$B$7,"Keret felett!",IF(M9&gt;Beállítások!$B$7*0.85,"Közel a kerethez","Rendben")))</f>
        <v/>
      </c>
    </row>
    <row r="10" customFormat="false" ht="15" hidden="false" customHeight="false" outlineLevel="0" collapsed="false">
      <c r="A10" s="16" t="n">
        <v>46266</v>
      </c>
      <c r="B10" s="13"/>
      <c r="C10" s="13"/>
      <c r="D10" s="13"/>
      <c r="E10" s="17" t="str">
        <f aca="false">IF(OR(B10="",B9=""),"",B10-B9)</f>
        <v/>
      </c>
      <c r="F10" s="17" t="str">
        <f aca="false">IF(OR(C10="",C9=""),"",C10-C9)</f>
        <v/>
      </c>
      <c r="G10" s="17" t="str">
        <f aca="false">IF(OR(D10="",D9=""),"",D10-D9)</f>
        <v/>
      </c>
      <c r="H10" s="18" t="str">
        <f aca="false">IF(E10="","",(MIN(L10,Beállítások!$B$4)*Beállítások!$B$2+MAX(0,L10-Beállítások!$B$4)*Beállítások!$B$3)-(MIN((L10-E10),Beállítások!$B$4)*Beállítások!$B$2+MAX(0,(L10-E10)-Beállítások!$B$4)*Beállítások!$B$3))</f>
        <v/>
      </c>
      <c r="I10" s="18" t="str">
        <f aca="false">IF(F10="","",(MIN(M10,Beállítások!$B$7)*Beállítások!$B$5+MAX(0,M10-Beállítások!$B$7)*Beállítások!$B$6)-(MIN((M10-F10),Beállítások!$B$7)*Beállítások!$B$5+MAX(0,(M10-F10)-Beállítások!$B$7)*Beállítások!$B$6))</f>
        <v/>
      </c>
      <c r="J10" s="18" t="str">
        <f aca="false">IF(G10="","",G10*Beállítások!$B$8)</f>
        <v/>
      </c>
      <c r="K10" s="18" t="str">
        <f aca="false">IF(AND(H10="",I10="",J10=""),"",SUM(H10:J10))</f>
        <v/>
      </c>
      <c r="L10" s="17" t="str">
        <f aca="false">IF(E10="","",SUMIFS($E$2:$E$38,$A$2:$A$38,"&gt;="&amp;DATE(YEAR(A10)-IF(MONTH(A10)&lt;Beállítások!$B$9,1,0),Beállítások!$B$9,1),$A$2:$A$38,"&lt;="&amp;A10))</f>
        <v/>
      </c>
      <c r="M10" s="17" t="str">
        <f aca="false">IF(F10="","",SUMIFS($F$2:$F$38,$A$2:$A$38,"&gt;="&amp;DATE(YEAR(A10)-IF(MONTH(A10)&lt;Beállítások!$B$9,1,0),Beállítások!$B$9,1),$A$2:$A$38,"&lt;="&amp;A10))</f>
        <v/>
      </c>
      <c r="N10" s="7" t="str">
        <f aca="false">IF(L10="","",IF(L10&gt;Beállítások!$B$4,"Keret felett!",IF(L10&gt;Beállítások!$B$4*0.85,"Közel a kerethez","Rendben")))</f>
        <v/>
      </c>
      <c r="O10" s="7" t="str">
        <f aca="false">IF(M10="","",IF(M10&gt;Beállítások!$B$7,"Keret felett!",IF(M10&gt;Beállítások!$B$7*0.85,"Közel a kerethez","Rendben")))</f>
        <v/>
      </c>
    </row>
    <row r="11" customFormat="false" ht="15" hidden="false" customHeight="false" outlineLevel="0" collapsed="false">
      <c r="A11" s="16" t="n">
        <v>46296</v>
      </c>
      <c r="B11" s="13"/>
      <c r="C11" s="13"/>
      <c r="D11" s="13"/>
      <c r="E11" s="17" t="str">
        <f aca="false">IF(OR(B11="",B10=""),"",B11-B10)</f>
        <v/>
      </c>
      <c r="F11" s="17" t="str">
        <f aca="false">IF(OR(C11="",C10=""),"",C11-C10)</f>
        <v/>
      </c>
      <c r="G11" s="17" t="str">
        <f aca="false">IF(OR(D11="",D10=""),"",D11-D10)</f>
        <v/>
      </c>
      <c r="H11" s="18" t="str">
        <f aca="false">IF(E11="","",(MIN(L11,Beállítások!$B$4)*Beállítások!$B$2+MAX(0,L11-Beállítások!$B$4)*Beállítások!$B$3)-(MIN((L11-E11),Beállítások!$B$4)*Beállítások!$B$2+MAX(0,(L11-E11)-Beállítások!$B$4)*Beállítások!$B$3))</f>
        <v/>
      </c>
      <c r="I11" s="18" t="str">
        <f aca="false">IF(F11="","",(MIN(M11,Beállítások!$B$7)*Beállítások!$B$5+MAX(0,M11-Beállítások!$B$7)*Beállítások!$B$6)-(MIN((M11-F11),Beállítások!$B$7)*Beállítások!$B$5+MAX(0,(M11-F11)-Beállítások!$B$7)*Beállítások!$B$6))</f>
        <v/>
      </c>
      <c r="J11" s="18" t="str">
        <f aca="false">IF(G11="","",G11*Beállítások!$B$8)</f>
        <v/>
      </c>
      <c r="K11" s="18" t="str">
        <f aca="false">IF(AND(H11="",I11="",J11=""),"",SUM(H11:J11))</f>
        <v/>
      </c>
      <c r="L11" s="17" t="str">
        <f aca="false">IF(E11="","",SUMIFS($E$2:$E$38,$A$2:$A$38,"&gt;="&amp;DATE(YEAR(A11)-IF(MONTH(A11)&lt;Beállítások!$B$9,1,0),Beállítások!$B$9,1),$A$2:$A$38,"&lt;="&amp;A11))</f>
        <v/>
      </c>
      <c r="M11" s="17" t="str">
        <f aca="false">IF(F11="","",SUMIFS($F$2:$F$38,$A$2:$A$38,"&gt;="&amp;DATE(YEAR(A11)-IF(MONTH(A11)&lt;Beállítások!$B$9,1,0),Beállítások!$B$9,1),$A$2:$A$38,"&lt;="&amp;A11))</f>
        <v/>
      </c>
      <c r="N11" s="7" t="str">
        <f aca="false">IF(L11="","",IF(L11&gt;Beállítások!$B$4,"Keret felett!",IF(L11&gt;Beállítások!$B$4*0.85,"Közel a kerethez","Rendben")))</f>
        <v/>
      </c>
      <c r="O11" s="7" t="str">
        <f aca="false">IF(M11="","",IF(M11&gt;Beállítások!$B$7,"Keret felett!",IF(M11&gt;Beállítások!$B$7*0.85,"Közel a kerethez","Rendben")))</f>
        <v/>
      </c>
    </row>
    <row r="12" customFormat="false" ht="15" hidden="false" customHeight="false" outlineLevel="0" collapsed="false">
      <c r="A12" s="16" t="n">
        <v>46327</v>
      </c>
      <c r="B12" s="13"/>
      <c r="C12" s="13"/>
      <c r="D12" s="13"/>
      <c r="E12" s="17" t="str">
        <f aca="false">IF(OR(B12="",B11=""),"",B12-B11)</f>
        <v/>
      </c>
      <c r="F12" s="17" t="str">
        <f aca="false">IF(OR(C12="",C11=""),"",C12-C11)</f>
        <v/>
      </c>
      <c r="G12" s="17" t="str">
        <f aca="false">IF(OR(D12="",D11=""),"",D12-D11)</f>
        <v/>
      </c>
      <c r="H12" s="18" t="str">
        <f aca="false">IF(E12="","",(MIN(L12,Beállítások!$B$4)*Beállítások!$B$2+MAX(0,L12-Beállítások!$B$4)*Beállítások!$B$3)-(MIN((L12-E12),Beállítások!$B$4)*Beállítások!$B$2+MAX(0,(L12-E12)-Beállítások!$B$4)*Beállítások!$B$3))</f>
        <v/>
      </c>
      <c r="I12" s="18" t="str">
        <f aca="false">IF(F12="","",(MIN(M12,Beállítások!$B$7)*Beállítások!$B$5+MAX(0,M12-Beállítások!$B$7)*Beállítások!$B$6)-(MIN((M12-F12),Beállítások!$B$7)*Beállítások!$B$5+MAX(0,(M12-F12)-Beállítások!$B$7)*Beállítások!$B$6))</f>
        <v/>
      </c>
      <c r="J12" s="18" t="str">
        <f aca="false">IF(G12="","",G12*Beállítások!$B$8)</f>
        <v/>
      </c>
      <c r="K12" s="18" t="str">
        <f aca="false">IF(AND(H12="",I12="",J12=""),"",SUM(H12:J12))</f>
        <v/>
      </c>
      <c r="L12" s="17" t="str">
        <f aca="false">IF(E12="","",SUMIFS($E$2:$E$38,$A$2:$A$38,"&gt;="&amp;DATE(YEAR(A12)-IF(MONTH(A12)&lt;Beállítások!$B$9,1,0),Beállítások!$B$9,1),$A$2:$A$38,"&lt;="&amp;A12))</f>
        <v/>
      </c>
      <c r="M12" s="17" t="str">
        <f aca="false">IF(F12="","",SUMIFS($F$2:$F$38,$A$2:$A$38,"&gt;="&amp;DATE(YEAR(A12)-IF(MONTH(A12)&lt;Beállítások!$B$9,1,0),Beállítások!$B$9,1),$A$2:$A$38,"&lt;="&amp;A12))</f>
        <v/>
      </c>
      <c r="N12" s="7" t="str">
        <f aca="false">IF(L12="","",IF(L12&gt;Beállítások!$B$4,"Keret felett!",IF(L12&gt;Beállítások!$B$4*0.85,"Közel a kerethez","Rendben")))</f>
        <v/>
      </c>
      <c r="O12" s="7" t="str">
        <f aca="false">IF(M12="","",IF(M12&gt;Beállítások!$B$7,"Keret felett!",IF(M12&gt;Beállítások!$B$7*0.85,"Közel a kerethez","Rendben")))</f>
        <v/>
      </c>
    </row>
    <row r="13" customFormat="false" ht="15" hidden="false" customHeight="false" outlineLevel="0" collapsed="false">
      <c r="A13" s="16" t="n">
        <v>46357</v>
      </c>
      <c r="B13" s="13"/>
      <c r="C13" s="13"/>
      <c r="D13" s="13"/>
      <c r="E13" s="17" t="str">
        <f aca="false">IF(OR(B13="",B12=""),"",B13-B12)</f>
        <v/>
      </c>
      <c r="F13" s="17" t="str">
        <f aca="false">IF(OR(C13="",C12=""),"",C13-C12)</f>
        <v/>
      </c>
      <c r="G13" s="17" t="str">
        <f aca="false">IF(OR(D13="",D12=""),"",D13-D12)</f>
        <v/>
      </c>
      <c r="H13" s="18" t="str">
        <f aca="false">IF(E13="","",(MIN(L13,Beállítások!$B$4)*Beállítások!$B$2+MAX(0,L13-Beállítások!$B$4)*Beállítások!$B$3)-(MIN((L13-E13),Beállítások!$B$4)*Beállítások!$B$2+MAX(0,(L13-E13)-Beállítások!$B$4)*Beállítások!$B$3))</f>
        <v/>
      </c>
      <c r="I13" s="18" t="str">
        <f aca="false">IF(F13="","",(MIN(M13,Beállítások!$B$7)*Beállítások!$B$5+MAX(0,M13-Beállítások!$B$7)*Beállítások!$B$6)-(MIN((M13-F13),Beállítások!$B$7)*Beállítások!$B$5+MAX(0,(M13-F13)-Beállítások!$B$7)*Beállítások!$B$6))</f>
        <v/>
      </c>
      <c r="J13" s="18" t="str">
        <f aca="false">IF(G13="","",G13*Beállítások!$B$8)</f>
        <v/>
      </c>
      <c r="K13" s="18" t="str">
        <f aca="false">IF(AND(H13="",I13="",J13=""),"",SUM(H13:J13))</f>
        <v/>
      </c>
      <c r="L13" s="17" t="str">
        <f aca="false">IF(E13="","",SUMIFS($E$2:$E$38,$A$2:$A$38,"&gt;="&amp;DATE(YEAR(A13)-IF(MONTH(A13)&lt;Beállítások!$B$9,1,0),Beállítások!$B$9,1),$A$2:$A$38,"&lt;="&amp;A13))</f>
        <v/>
      </c>
      <c r="M13" s="17" t="str">
        <f aca="false">IF(F13="","",SUMIFS($F$2:$F$38,$A$2:$A$38,"&gt;="&amp;DATE(YEAR(A13)-IF(MONTH(A13)&lt;Beállítások!$B$9,1,0),Beállítások!$B$9,1),$A$2:$A$38,"&lt;="&amp;A13))</f>
        <v/>
      </c>
      <c r="N13" s="7" t="str">
        <f aca="false">IF(L13="","",IF(L13&gt;Beállítások!$B$4,"Keret felett!",IF(L13&gt;Beállítások!$B$4*0.85,"Közel a kerethez","Rendben")))</f>
        <v/>
      </c>
      <c r="O13" s="7" t="str">
        <f aca="false">IF(M13="","",IF(M13&gt;Beállítások!$B$7,"Keret felett!",IF(M13&gt;Beállítások!$B$7*0.85,"Közel a kerethez","Rendben")))</f>
        <v/>
      </c>
    </row>
    <row r="14" customFormat="false" ht="15" hidden="false" customHeight="false" outlineLevel="0" collapsed="false">
      <c r="A14" s="16" t="n">
        <v>46388</v>
      </c>
      <c r="B14" s="13"/>
      <c r="C14" s="13"/>
      <c r="D14" s="13"/>
      <c r="E14" s="17" t="str">
        <f aca="false">IF(OR(B14="",B13=""),"",B14-B13)</f>
        <v/>
      </c>
      <c r="F14" s="17" t="str">
        <f aca="false">IF(OR(C14="",C13=""),"",C14-C13)</f>
        <v/>
      </c>
      <c r="G14" s="17" t="str">
        <f aca="false">IF(OR(D14="",D13=""),"",D14-D13)</f>
        <v/>
      </c>
      <c r="H14" s="18" t="str">
        <f aca="false">IF(E14="","",(MIN(L14,Beállítások!$B$4)*Beállítások!$B$2+MAX(0,L14-Beállítások!$B$4)*Beállítások!$B$3)-(MIN((L14-E14),Beállítások!$B$4)*Beállítások!$B$2+MAX(0,(L14-E14)-Beállítások!$B$4)*Beállítások!$B$3))</f>
        <v/>
      </c>
      <c r="I14" s="18" t="str">
        <f aca="false">IF(F14="","",(MIN(M14,Beállítások!$B$7)*Beállítások!$B$5+MAX(0,M14-Beállítások!$B$7)*Beállítások!$B$6)-(MIN((M14-F14),Beállítások!$B$7)*Beállítások!$B$5+MAX(0,(M14-F14)-Beállítások!$B$7)*Beállítások!$B$6))</f>
        <v/>
      </c>
      <c r="J14" s="18" t="str">
        <f aca="false">IF(G14="","",G14*Beállítások!$B$8)</f>
        <v/>
      </c>
      <c r="K14" s="18" t="str">
        <f aca="false">IF(AND(H14="",I14="",J14=""),"",SUM(H14:J14))</f>
        <v/>
      </c>
      <c r="L14" s="17" t="str">
        <f aca="false">IF(E14="","",SUMIFS($E$2:$E$38,$A$2:$A$38,"&gt;="&amp;DATE(YEAR(A14)-IF(MONTH(A14)&lt;Beállítások!$B$9,1,0),Beállítások!$B$9,1),$A$2:$A$38,"&lt;="&amp;A14))</f>
        <v/>
      </c>
      <c r="M14" s="17" t="str">
        <f aca="false">IF(F14="","",SUMIFS($F$2:$F$38,$A$2:$A$38,"&gt;="&amp;DATE(YEAR(A14)-IF(MONTH(A14)&lt;Beállítások!$B$9,1,0),Beállítások!$B$9,1),$A$2:$A$38,"&lt;="&amp;A14))</f>
        <v/>
      </c>
      <c r="N14" s="7" t="str">
        <f aca="false">IF(L14="","",IF(L14&gt;Beállítások!$B$4,"Keret felett!",IF(L14&gt;Beállítások!$B$4*0.85,"Közel a kerethez","Rendben")))</f>
        <v/>
      </c>
      <c r="O14" s="7" t="str">
        <f aca="false">IF(M14="","",IF(M14&gt;Beállítások!$B$7,"Keret felett!",IF(M14&gt;Beállítások!$B$7*0.85,"Közel a kerethez","Rendben")))</f>
        <v/>
      </c>
    </row>
    <row r="15" customFormat="false" ht="15" hidden="false" customHeight="false" outlineLevel="0" collapsed="false">
      <c r="A15" s="16" t="n">
        <v>46419</v>
      </c>
      <c r="B15" s="13"/>
      <c r="C15" s="13"/>
      <c r="D15" s="13"/>
      <c r="E15" s="17" t="str">
        <f aca="false">IF(OR(B15="",B14=""),"",B15-B14)</f>
        <v/>
      </c>
      <c r="F15" s="17" t="str">
        <f aca="false">IF(OR(C15="",C14=""),"",C15-C14)</f>
        <v/>
      </c>
      <c r="G15" s="17" t="str">
        <f aca="false">IF(OR(D15="",D14=""),"",D15-D14)</f>
        <v/>
      </c>
      <c r="H15" s="18" t="str">
        <f aca="false">IF(E15="","",(MIN(L15,Beállítások!$B$4)*Beállítások!$B$2+MAX(0,L15-Beállítások!$B$4)*Beállítások!$B$3)-(MIN((L15-E15),Beállítások!$B$4)*Beállítások!$B$2+MAX(0,(L15-E15)-Beállítások!$B$4)*Beállítások!$B$3))</f>
        <v/>
      </c>
      <c r="I15" s="18" t="str">
        <f aca="false">IF(F15="","",(MIN(M15,Beállítások!$B$7)*Beállítások!$B$5+MAX(0,M15-Beállítások!$B$7)*Beállítások!$B$6)-(MIN((M15-F15),Beállítások!$B$7)*Beállítások!$B$5+MAX(0,(M15-F15)-Beállítások!$B$7)*Beállítások!$B$6))</f>
        <v/>
      </c>
      <c r="J15" s="18" t="str">
        <f aca="false">IF(G15="","",G15*Beállítások!$B$8)</f>
        <v/>
      </c>
      <c r="K15" s="18" t="str">
        <f aca="false">IF(AND(H15="",I15="",J15=""),"",SUM(H15:J15))</f>
        <v/>
      </c>
      <c r="L15" s="17" t="str">
        <f aca="false">IF(E15="","",SUMIFS($E$2:$E$38,$A$2:$A$38,"&gt;="&amp;DATE(YEAR(A15)-IF(MONTH(A15)&lt;Beállítások!$B$9,1,0),Beállítások!$B$9,1),$A$2:$A$38,"&lt;="&amp;A15))</f>
        <v/>
      </c>
      <c r="M15" s="17" t="str">
        <f aca="false">IF(F15="","",SUMIFS($F$2:$F$38,$A$2:$A$38,"&gt;="&amp;DATE(YEAR(A15)-IF(MONTH(A15)&lt;Beállítások!$B$9,1,0),Beállítások!$B$9,1),$A$2:$A$38,"&lt;="&amp;A15))</f>
        <v/>
      </c>
      <c r="N15" s="7" t="str">
        <f aca="false">IF(L15="","",IF(L15&gt;Beállítások!$B$4,"Keret felett!",IF(L15&gt;Beállítások!$B$4*0.85,"Közel a kerethez","Rendben")))</f>
        <v/>
      </c>
      <c r="O15" s="7" t="str">
        <f aca="false">IF(M15="","",IF(M15&gt;Beállítások!$B$7,"Keret felett!",IF(M15&gt;Beállítások!$B$7*0.85,"Közel a kerethez","Rendben")))</f>
        <v/>
      </c>
    </row>
    <row r="16" customFormat="false" ht="15" hidden="false" customHeight="false" outlineLevel="0" collapsed="false">
      <c r="A16" s="16" t="n">
        <v>46447</v>
      </c>
      <c r="B16" s="13"/>
      <c r="C16" s="13"/>
      <c r="D16" s="13"/>
      <c r="E16" s="17" t="str">
        <f aca="false">IF(OR(B16="",B15=""),"",B16-B15)</f>
        <v/>
      </c>
      <c r="F16" s="17" t="str">
        <f aca="false">IF(OR(C16="",C15=""),"",C16-C15)</f>
        <v/>
      </c>
      <c r="G16" s="17" t="str">
        <f aca="false">IF(OR(D16="",D15=""),"",D16-D15)</f>
        <v/>
      </c>
      <c r="H16" s="18" t="str">
        <f aca="false">IF(E16="","",(MIN(L16,Beállítások!$B$4)*Beállítások!$B$2+MAX(0,L16-Beállítások!$B$4)*Beállítások!$B$3)-(MIN((L16-E16),Beállítások!$B$4)*Beállítások!$B$2+MAX(0,(L16-E16)-Beállítások!$B$4)*Beállítások!$B$3))</f>
        <v/>
      </c>
      <c r="I16" s="18" t="str">
        <f aca="false">IF(F16="","",(MIN(M16,Beállítások!$B$7)*Beállítások!$B$5+MAX(0,M16-Beállítások!$B$7)*Beállítások!$B$6)-(MIN((M16-F16),Beállítások!$B$7)*Beállítások!$B$5+MAX(0,(M16-F16)-Beállítások!$B$7)*Beállítások!$B$6))</f>
        <v/>
      </c>
      <c r="J16" s="18" t="str">
        <f aca="false">IF(G16="","",G16*Beállítások!$B$8)</f>
        <v/>
      </c>
      <c r="K16" s="18" t="str">
        <f aca="false">IF(AND(H16="",I16="",J16=""),"",SUM(H16:J16))</f>
        <v/>
      </c>
      <c r="L16" s="17" t="str">
        <f aca="false">IF(E16="","",SUMIFS($E$2:$E$38,$A$2:$A$38,"&gt;="&amp;DATE(YEAR(A16)-IF(MONTH(A16)&lt;Beállítások!$B$9,1,0),Beállítások!$B$9,1),$A$2:$A$38,"&lt;="&amp;A16))</f>
        <v/>
      </c>
      <c r="M16" s="17" t="str">
        <f aca="false">IF(F16="","",SUMIFS($F$2:$F$38,$A$2:$A$38,"&gt;="&amp;DATE(YEAR(A16)-IF(MONTH(A16)&lt;Beállítások!$B$9,1,0),Beállítások!$B$9,1),$A$2:$A$38,"&lt;="&amp;A16))</f>
        <v/>
      </c>
      <c r="N16" s="7" t="str">
        <f aca="false">IF(L16="","",IF(L16&gt;Beállítások!$B$4,"Keret felett!",IF(L16&gt;Beállítások!$B$4*0.85,"Közel a kerethez","Rendben")))</f>
        <v/>
      </c>
      <c r="O16" s="7" t="str">
        <f aca="false">IF(M16="","",IF(M16&gt;Beállítások!$B$7,"Keret felett!",IF(M16&gt;Beállítások!$B$7*0.85,"Közel a kerethez","Rendben")))</f>
        <v/>
      </c>
    </row>
    <row r="17" customFormat="false" ht="15" hidden="false" customHeight="false" outlineLevel="0" collapsed="false">
      <c r="A17" s="16" t="n">
        <v>46478</v>
      </c>
      <c r="B17" s="13"/>
      <c r="C17" s="13"/>
      <c r="D17" s="13"/>
      <c r="E17" s="17" t="str">
        <f aca="false">IF(OR(B17="",B16=""),"",B17-B16)</f>
        <v/>
      </c>
      <c r="F17" s="17" t="str">
        <f aca="false">IF(OR(C17="",C16=""),"",C17-C16)</f>
        <v/>
      </c>
      <c r="G17" s="17" t="str">
        <f aca="false">IF(OR(D17="",D16=""),"",D17-D16)</f>
        <v/>
      </c>
      <c r="H17" s="18" t="str">
        <f aca="false">IF(E17="","",(MIN(L17,Beállítások!$B$4)*Beállítások!$B$2+MAX(0,L17-Beállítások!$B$4)*Beállítások!$B$3)-(MIN((L17-E17),Beállítások!$B$4)*Beállítások!$B$2+MAX(0,(L17-E17)-Beállítások!$B$4)*Beállítások!$B$3))</f>
        <v/>
      </c>
      <c r="I17" s="18" t="str">
        <f aca="false">IF(F17="","",(MIN(M17,Beállítások!$B$7)*Beállítások!$B$5+MAX(0,M17-Beállítások!$B$7)*Beállítások!$B$6)-(MIN((M17-F17),Beállítások!$B$7)*Beállítások!$B$5+MAX(0,(M17-F17)-Beállítások!$B$7)*Beállítások!$B$6))</f>
        <v/>
      </c>
      <c r="J17" s="18" t="str">
        <f aca="false">IF(G17="","",G17*Beállítások!$B$8)</f>
        <v/>
      </c>
      <c r="K17" s="18" t="str">
        <f aca="false">IF(AND(H17="",I17="",J17=""),"",SUM(H17:J17))</f>
        <v/>
      </c>
      <c r="L17" s="17" t="str">
        <f aca="false">IF(E17="","",SUMIFS($E$2:$E$38,$A$2:$A$38,"&gt;="&amp;DATE(YEAR(A17)-IF(MONTH(A17)&lt;Beállítások!$B$9,1,0),Beállítások!$B$9,1),$A$2:$A$38,"&lt;="&amp;A17))</f>
        <v/>
      </c>
      <c r="M17" s="17" t="str">
        <f aca="false">IF(F17="","",SUMIFS($F$2:$F$38,$A$2:$A$38,"&gt;="&amp;DATE(YEAR(A17)-IF(MONTH(A17)&lt;Beállítások!$B$9,1,0),Beállítások!$B$9,1),$A$2:$A$38,"&lt;="&amp;A17))</f>
        <v/>
      </c>
      <c r="N17" s="7" t="str">
        <f aca="false">IF(L17="","",IF(L17&gt;Beállítások!$B$4,"Keret felett!",IF(L17&gt;Beállítások!$B$4*0.85,"Közel a kerethez","Rendben")))</f>
        <v/>
      </c>
      <c r="O17" s="7" t="str">
        <f aca="false">IF(M17="","",IF(M17&gt;Beállítások!$B$7,"Keret felett!",IF(M17&gt;Beállítások!$B$7*0.85,"Közel a kerethez","Rendben")))</f>
        <v/>
      </c>
    </row>
    <row r="18" customFormat="false" ht="15" hidden="false" customHeight="false" outlineLevel="0" collapsed="false">
      <c r="A18" s="16" t="n">
        <v>46508</v>
      </c>
      <c r="B18" s="13"/>
      <c r="C18" s="13"/>
      <c r="D18" s="13"/>
      <c r="E18" s="17" t="str">
        <f aca="false">IF(OR(B18="",B17=""),"",B18-B17)</f>
        <v/>
      </c>
      <c r="F18" s="17" t="str">
        <f aca="false">IF(OR(C18="",C17=""),"",C18-C17)</f>
        <v/>
      </c>
      <c r="G18" s="17" t="str">
        <f aca="false">IF(OR(D18="",D17=""),"",D18-D17)</f>
        <v/>
      </c>
      <c r="H18" s="18" t="str">
        <f aca="false">IF(E18="","",(MIN(L18,Beállítások!$B$4)*Beállítások!$B$2+MAX(0,L18-Beállítások!$B$4)*Beállítások!$B$3)-(MIN((L18-E18),Beállítások!$B$4)*Beállítások!$B$2+MAX(0,(L18-E18)-Beállítások!$B$4)*Beállítások!$B$3))</f>
        <v/>
      </c>
      <c r="I18" s="18" t="str">
        <f aca="false">IF(F18="","",(MIN(M18,Beállítások!$B$7)*Beállítások!$B$5+MAX(0,M18-Beállítások!$B$7)*Beállítások!$B$6)-(MIN((M18-F18),Beállítások!$B$7)*Beállítások!$B$5+MAX(0,(M18-F18)-Beállítások!$B$7)*Beállítások!$B$6))</f>
        <v/>
      </c>
      <c r="J18" s="18" t="str">
        <f aca="false">IF(G18="","",G18*Beállítások!$B$8)</f>
        <v/>
      </c>
      <c r="K18" s="18" t="str">
        <f aca="false">IF(AND(H18="",I18="",J18=""),"",SUM(H18:J18))</f>
        <v/>
      </c>
      <c r="L18" s="17" t="str">
        <f aca="false">IF(E18="","",SUMIFS($E$2:$E$38,$A$2:$A$38,"&gt;="&amp;DATE(YEAR(A18)-IF(MONTH(A18)&lt;Beállítások!$B$9,1,0),Beállítások!$B$9,1),$A$2:$A$38,"&lt;="&amp;A18))</f>
        <v/>
      </c>
      <c r="M18" s="17" t="str">
        <f aca="false">IF(F18="","",SUMIFS($F$2:$F$38,$A$2:$A$38,"&gt;="&amp;DATE(YEAR(A18)-IF(MONTH(A18)&lt;Beállítások!$B$9,1,0),Beállítások!$B$9,1),$A$2:$A$38,"&lt;="&amp;A18))</f>
        <v/>
      </c>
      <c r="N18" s="7" t="str">
        <f aca="false">IF(L18="","",IF(L18&gt;Beállítások!$B$4,"Keret felett!",IF(L18&gt;Beállítások!$B$4*0.85,"Közel a kerethez","Rendben")))</f>
        <v/>
      </c>
      <c r="O18" s="7" t="str">
        <f aca="false">IF(M18="","",IF(M18&gt;Beállítások!$B$7,"Keret felett!",IF(M18&gt;Beállítások!$B$7*0.85,"Közel a kerethez","Rendben")))</f>
        <v/>
      </c>
    </row>
    <row r="19" customFormat="false" ht="15" hidden="false" customHeight="false" outlineLevel="0" collapsed="false">
      <c r="A19" s="16" t="n">
        <v>46539</v>
      </c>
      <c r="B19" s="13"/>
      <c r="C19" s="13"/>
      <c r="D19" s="13"/>
      <c r="E19" s="17" t="str">
        <f aca="false">IF(OR(B19="",B18=""),"",B19-B18)</f>
        <v/>
      </c>
      <c r="F19" s="17" t="str">
        <f aca="false">IF(OR(C19="",C18=""),"",C19-C18)</f>
        <v/>
      </c>
      <c r="G19" s="17" t="str">
        <f aca="false">IF(OR(D19="",D18=""),"",D19-D18)</f>
        <v/>
      </c>
      <c r="H19" s="18" t="str">
        <f aca="false">IF(E19="","",(MIN(L19,Beállítások!$B$4)*Beállítások!$B$2+MAX(0,L19-Beállítások!$B$4)*Beállítások!$B$3)-(MIN((L19-E19),Beállítások!$B$4)*Beállítások!$B$2+MAX(0,(L19-E19)-Beállítások!$B$4)*Beállítások!$B$3))</f>
        <v/>
      </c>
      <c r="I19" s="18" t="str">
        <f aca="false">IF(F19="","",(MIN(M19,Beállítások!$B$7)*Beállítások!$B$5+MAX(0,M19-Beállítások!$B$7)*Beállítások!$B$6)-(MIN((M19-F19),Beállítások!$B$7)*Beállítások!$B$5+MAX(0,(M19-F19)-Beállítások!$B$7)*Beállítások!$B$6))</f>
        <v/>
      </c>
      <c r="J19" s="18" t="str">
        <f aca="false">IF(G19="","",G19*Beállítások!$B$8)</f>
        <v/>
      </c>
      <c r="K19" s="18" t="str">
        <f aca="false">IF(AND(H19="",I19="",J19=""),"",SUM(H19:J19))</f>
        <v/>
      </c>
      <c r="L19" s="17" t="str">
        <f aca="false">IF(E19="","",SUMIFS($E$2:$E$38,$A$2:$A$38,"&gt;="&amp;DATE(YEAR(A19)-IF(MONTH(A19)&lt;Beállítások!$B$9,1,0),Beállítások!$B$9,1),$A$2:$A$38,"&lt;="&amp;A19))</f>
        <v/>
      </c>
      <c r="M19" s="17" t="str">
        <f aca="false">IF(F19="","",SUMIFS($F$2:$F$38,$A$2:$A$38,"&gt;="&amp;DATE(YEAR(A19)-IF(MONTH(A19)&lt;Beállítások!$B$9,1,0),Beállítások!$B$9,1),$A$2:$A$38,"&lt;="&amp;A19))</f>
        <v/>
      </c>
      <c r="N19" s="7" t="str">
        <f aca="false">IF(L19="","",IF(L19&gt;Beállítások!$B$4,"Keret felett!",IF(L19&gt;Beállítások!$B$4*0.85,"Közel a kerethez","Rendben")))</f>
        <v/>
      </c>
      <c r="O19" s="7" t="str">
        <f aca="false">IF(M19="","",IF(M19&gt;Beállítások!$B$7,"Keret felett!",IF(M19&gt;Beállítások!$B$7*0.85,"Közel a kerethez","Rendben")))</f>
        <v/>
      </c>
    </row>
    <row r="20" customFormat="false" ht="15" hidden="false" customHeight="false" outlineLevel="0" collapsed="false">
      <c r="A20" s="16" t="n">
        <v>46569</v>
      </c>
      <c r="B20" s="13"/>
      <c r="C20" s="13"/>
      <c r="D20" s="13"/>
      <c r="E20" s="17" t="str">
        <f aca="false">IF(OR(B20="",B19=""),"",B20-B19)</f>
        <v/>
      </c>
      <c r="F20" s="17" t="str">
        <f aca="false">IF(OR(C20="",C19=""),"",C20-C19)</f>
        <v/>
      </c>
      <c r="G20" s="17" t="str">
        <f aca="false">IF(OR(D20="",D19=""),"",D20-D19)</f>
        <v/>
      </c>
      <c r="H20" s="18" t="str">
        <f aca="false">IF(E20="","",(MIN(L20,Beállítások!$B$4)*Beállítások!$B$2+MAX(0,L20-Beállítások!$B$4)*Beállítások!$B$3)-(MIN((L20-E20),Beállítások!$B$4)*Beállítások!$B$2+MAX(0,(L20-E20)-Beállítások!$B$4)*Beállítások!$B$3))</f>
        <v/>
      </c>
      <c r="I20" s="18" t="str">
        <f aca="false">IF(F20="","",(MIN(M20,Beállítások!$B$7)*Beállítások!$B$5+MAX(0,M20-Beállítások!$B$7)*Beállítások!$B$6)-(MIN((M20-F20),Beállítások!$B$7)*Beállítások!$B$5+MAX(0,(M20-F20)-Beállítások!$B$7)*Beállítások!$B$6))</f>
        <v/>
      </c>
      <c r="J20" s="18" t="str">
        <f aca="false">IF(G20="","",G20*Beállítások!$B$8)</f>
        <v/>
      </c>
      <c r="K20" s="18" t="str">
        <f aca="false">IF(AND(H20="",I20="",J20=""),"",SUM(H20:J20))</f>
        <v/>
      </c>
      <c r="L20" s="17" t="str">
        <f aca="false">IF(E20="","",SUMIFS($E$2:$E$38,$A$2:$A$38,"&gt;="&amp;DATE(YEAR(A20)-IF(MONTH(A20)&lt;Beállítások!$B$9,1,0),Beállítások!$B$9,1),$A$2:$A$38,"&lt;="&amp;A20))</f>
        <v/>
      </c>
      <c r="M20" s="17" t="str">
        <f aca="false">IF(F20="","",SUMIFS($F$2:$F$38,$A$2:$A$38,"&gt;="&amp;DATE(YEAR(A20)-IF(MONTH(A20)&lt;Beállítások!$B$9,1,0),Beállítások!$B$9,1),$A$2:$A$38,"&lt;="&amp;A20))</f>
        <v/>
      </c>
      <c r="N20" s="7" t="str">
        <f aca="false">IF(L20="","",IF(L20&gt;Beállítások!$B$4,"Keret felett!",IF(L20&gt;Beállítások!$B$4*0.85,"Közel a kerethez","Rendben")))</f>
        <v/>
      </c>
      <c r="O20" s="7" t="str">
        <f aca="false">IF(M20="","",IF(M20&gt;Beállítások!$B$7,"Keret felett!",IF(M20&gt;Beállítások!$B$7*0.85,"Közel a kerethez","Rendben")))</f>
        <v/>
      </c>
    </row>
    <row r="21" customFormat="false" ht="15" hidden="false" customHeight="false" outlineLevel="0" collapsed="false">
      <c r="A21" s="16" t="n">
        <v>46600</v>
      </c>
      <c r="B21" s="13"/>
      <c r="C21" s="13"/>
      <c r="D21" s="13"/>
      <c r="E21" s="17" t="str">
        <f aca="false">IF(OR(B21="",B20=""),"",B21-B20)</f>
        <v/>
      </c>
      <c r="F21" s="17" t="str">
        <f aca="false">IF(OR(C21="",C20=""),"",C21-C20)</f>
        <v/>
      </c>
      <c r="G21" s="17" t="str">
        <f aca="false">IF(OR(D21="",D20=""),"",D21-D20)</f>
        <v/>
      </c>
      <c r="H21" s="18" t="str">
        <f aca="false">IF(E21="","",(MIN(L21,Beállítások!$B$4)*Beállítások!$B$2+MAX(0,L21-Beállítások!$B$4)*Beállítások!$B$3)-(MIN((L21-E21),Beállítások!$B$4)*Beállítások!$B$2+MAX(0,(L21-E21)-Beállítások!$B$4)*Beállítások!$B$3))</f>
        <v/>
      </c>
      <c r="I21" s="18" t="str">
        <f aca="false">IF(F21="","",(MIN(M21,Beállítások!$B$7)*Beállítások!$B$5+MAX(0,M21-Beállítások!$B$7)*Beállítások!$B$6)-(MIN((M21-F21),Beállítások!$B$7)*Beállítások!$B$5+MAX(0,(M21-F21)-Beállítások!$B$7)*Beállítások!$B$6))</f>
        <v/>
      </c>
      <c r="J21" s="18" t="str">
        <f aca="false">IF(G21="","",G21*Beállítások!$B$8)</f>
        <v/>
      </c>
      <c r="K21" s="18" t="str">
        <f aca="false">IF(AND(H21="",I21="",J21=""),"",SUM(H21:J21))</f>
        <v/>
      </c>
      <c r="L21" s="17" t="str">
        <f aca="false">IF(E21="","",SUMIFS($E$2:$E$38,$A$2:$A$38,"&gt;="&amp;DATE(YEAR(A21)-IF(MONTH(A21)&lt;Beállítások!$B$9,1,0),Beállítások!$B$9,1),$A$2:$A$38,"&lt;="&amp;A21))</f>
        <v/>
      </c>
      <c r="M21" s="17" t="str">
        <f aca="false">IF(F21="","",SUMIFS($F$2:$F$38,$A$2:$A$38,"&gt;="&amp;DATE(YEAR(A21)-IF(MONTH(A21)&lt;Beállítások!$B$9,1,0),Beállítások!$B$9,1),$A$2:$A$38,"&lt;="&amp;A21))</f>
        <v/>
      </c>
      <c r="N21" s="7" t="str">
        <f aca="false">IF(L21="","",IF(L21&gt;Beállítások!$B$4,"Keret felett!",IF(L21&gt;Beállítások!$B$4*0.85,"Közel a kerethez","Rendben")))</f>
        <v/>
      </c>
      <c r="O21" s="7" t="str">
        <f aca="false">IF(M21="","",IF(M21&gt;Beállítások!$B$7,"Keret felett!",IF(M21&gt;Beállítások!$B$7*0.85,"Közel a kerethez","Rendben")))</f>
        <v/>
      </c>
    </row>
    <row r="22" customFormat="false" ht="15" hidden="false" customHeight="false" outlineLevel="0" collapsed="false">
      <c r="A22" s="16" t="n">
        <v>46631</v>
      </c>
      <c r="B22" s="13"/>
      <c r="C22" s="13"/>
      <c r="D22" s="13"/>
      <c r="E22" s="17" t="str">
        <f aca="false">IF(OR(B22="",B21=""),"",B22-B21)</f>
        <v/>
      </c>
      <c r="F22" s="17" t="str">
        <f aca="false">IF(OR(C22="",C21=""),"",C22-C21)</f>
        <v/>
      </c>
      <c r="G22" s="17" t="str">
        <f aca="false">IF(OR(D22="",D21=""),"",D22-D21)</f>
        <v/>
      </c>
      <c r="H22" s="18" t="str">
        <f aca="false">IF(E22="","",(MIN(L22,Beállítások!$B$4)*Beállítások!$B$2+MAX(0,L22-Beállítások!$B$4)*Beállítások!$B$3)-(MIN((L22-E22),Beállítások!$B$4)*Beállítások!$B$2+MAX(0,(L22-E22)-Beállítások!$B$4)*Beállítások!$B$3))</f>
        <v/>
      </c>
      <c r="I22" s="18" t="str">
        <f aca="false">IF(F22="","",(MIN(M22,Beállítások!$B$7)*Beállítások!$B$5+MAX(0,M22-Beállítások!$B$7)*Beállítások!$B$6)-(MIN((M22-F22),Beállítások!$B$7)*Beállítások!$B$5+MAX(0,(M22-F22)-Beállítások!$B$7)*Beállítások!$B$6))</f>
        <v/>
      </c>
      <c r="J22" s="18" t="str">
        <f aca="false">IF(G22="","",G22*Beállítások!$B$8)</f>
        <v/>
      </c>
      <c r="K22" s="18" t="str">
        <f aca="false">IF(AND(H22="",I22="",J22=""),"",SUM(H22:J22))</f>
        <v/>
      </c>
      <c r="L22" s="17" t="str">
        <f aca="false">IF(E22="","",SUMIFS($E$2:$E$38,$A$2:$A$38,"&gt;="&amp;DATE(YEAR(A22)-IF(MONTH(A22)&lt;Beállítások!$B$9,1,0),Beállítások!$B$9,1),$A$2:$A$38,"&lt;="&amp;A22))</f>
        <v/>
      </c>
      <c r="M22" s="17" t="str">
        <f aca="false">IF(F22="","",SUMIFS($F$2:$F$38,$A$2:$A$38,"&gt;="&amp;DATE(YEAR(A22)-IF(MONTH(A22)&lt;Beállítások!$B$9,1,0),Beállítások!$B$9,1),$A$2:$A$38,"&lt;="&amp;A22))</f>
        <v/>
      </c>
      <c r="N22" s="7" t="str">
        <f aca="false">IF(L22="","",IF(L22&gt;Beállítások!$B$4,"Keret felett!",IF(L22&gt;Beállítások!$B$4*0.85,"Közel a kerethez","Rendben")))</f>
        <v/>
      </c>
      <c r="O22" s="7" t="str">
        <f aca="false">IF(M22="","",IF(M22&gt;Beállítások!$B$7,"Keret felett!",IF(M22&gt;Beállítások!$B$7*0.85,"Közel a kerethez","Rendben")))</f>
        <v/>
      </c>
    </row>
    <row r="23" customFormat="false" ht="15" hidden="false" customHeight="false" outlineLevel="0" collapsed="false">
      <c r="A23" s="16" t="n">
        <v>46661</v>
      </c>
      <c r="B23" s="13"/>
      <c r="C23" s="13"/>
      <c r="D23" s="13"/>
      <c r="E23" s="17" t="str">
        <f aca="false">IF(OR(B23="",B22=""),"",B23-B22)</f>
        <v/>
      </c>
      <c r="F23" s="17" t="str">
        <f aca="false">IF(OR(C23="",C22=""),"",C23-C22)</f>
        <v/>
      </c>
      <c r="G23" s="17" t="str">
        <f aca="false">IF(OR(D23="",D22=""),"",D23-D22)</f>
        <v/>
      </c>
      <c r="H23" s="18" t="str">
        <f aca="false">IF(E23="","",(MIN(L23,Beállítások!$B$4)*Beállítások!$B$2+MAX(0,L23-Beállítások!$B$4)*Beállítások!$B$3)-(MIN((L23-E23),Beállítások!$B$4)*Beállítások!$B$2+MAX(0,(L23-E23)-Beállítások!$B$4)*Beállítások!$B$3))</f>
        <v/>
      </c>
      <c r="I23" s="18" t="str">
        <f aca="false">IF(F23="","",(MIN(M23,Beállítások!$B$7)*Beállítások!$B$5+MAX(0,M23-Beállítások!$B$7)*Beállítások!$B$6)-(MIN((M23-F23),Beállítások!$B$7)*Beállítások!$B$5+MAX(0,(M23-F23)-Beállítások!$B$7)*Beállítások!$B$6))</f>
        <v/>
      </c>
      <c r="J23" s="18" t="str">
        <f aca="false">IF(G23="","",G23*Beállítások!$B$8)</f>
        <v/>
      </c>
      <c r="K23" s="18" t="str">
        <f aca="false">IF(AND(H23="",I23="",J23=""),"",SUM(H23:J23))</f>
        <v/>
      </c>
      <c r="L23" s="17" t="str">
        <f aca="false">IF(E23="","",SUMIFS($E$2:$E$38,$A$2:$A$38,"&gt;="&amp;DATE(YEAR(A23)-IF(MONTH(A23)&lt;Beállítások!$B$9,1,0),Beállítások!$B$9,1),$A$2:$A$38,"&lt;="&amp;A23))</f>
        <v/>
      </c>
      <c r="M23" s="17" t="str">
        <f aca="false">IF(F23="","",SUMIFS($F$2:$F$38,$A$2:$A$38,"&gt;="&amp;DATE(YEAR(A23)-IF(MONTH(A23)&lt;Beállítások!$B$9,1,0),Beállítások!$B$9,1),$A$2:$A$38,"&lt;="&amp;A23))</f>
        <v/>
      </c>
      <c r="N23" s="7" t="str">
        <f aca="false">IF(L23="","",IF(L23&gt;Beállítások!$B$4,"Keret felett!",IF(L23&gt;Beállítások!$B$4*0.85,"Közel a kerethez","Rendben")))</f>
        <v/>
      </c>
      <c r="O23" s="7" t="str">
        <f aca="false">IF(M23="","",IF(M23&gt;Beállítások!$B$7,"Keret felett!",IF(M23&gt;Beállítások!$B$7*0.85,"Közel a kerethez","Rendben")))</f>
        <v/>
      </c>
    </row>
    <row r="24" customFormat="false" ht="15" hidden="false" customHeight="false" outlineLevel="0" collapsed="false">
      <c r="A24" s="16" t="n">
        <v>46692</v>
      </c>
      <c r="B24" s="13"/>
      <c r="C24" s="13"/>
      <c r="D24" s="13"/>
      <c r="E24" s="17" t="str">
        <f aca="false">IF(OR(B24="",B23=""),"",B24-B23)</f>
        <v/>
      </c>
      <c r="F24" s="17" t="str">
        <f aca="false">IF(OR(C24="",C23=""),"",C24-C23)</f>
        <v/>
      </c>
      <c r="G24" s="17" t="str">
        <f aca="false">IF(OR(D24="",D23=""),"",D24-D23)</f>
        <v/>
      </c>
      <c r="H24" s="18" t="str">
        <f aca="false">IF(E24="","",(MIN(L24,Beállítások!$B$4)*Beállítások!$B$2+MAX(0,L24-Beállítások!$B$4)*Beállítások!$B$3)-(MIN((L24-E24),Beállítások!$B$4)*Beállítások!$B$2+MAX(0,(L24-E24)-Beállítások!$B$4)*Beállítások!$B$3))</f>
        <v/>
      </c>
      <c r="I24" s="18" t="str">
        <f aca="false">IF(F24="","",(MIN(M24,Beállítások!$B$7)*Beállítások!$B$5+MAX(0,M24-Beállítások!$B$7)*Beállítások!$B$6)-(MIN((M24-F24),Beállítások!$B$7)*Beállítások!$B$5+MAX(0,(M24-F24)-Beállítások!$B$7)*Beállítások!$B$6))</f>
        <v/>
      </c>
      <c r="J24" s="18" t="str">
        <f aca="false">IF(G24="","",G24*Beállítások!$B$8)</f>
        <v/>
      </c>
      <c r="K24" s="18" t="str">
        <f aca="false">IF(AND(H24="",I24="",J24=""),"",SUM(H24:J24))</f>
        <v/>
      </c>
      <c r="L24" s="17" t="str">
        <f aca="false">IF(E24="","",SUMIFS($E$2:$E$38,$A$2:$A$38,"&gt;="&amp;DATE(YEAR(A24)-IF(MONTH(A24)&lt;Beállítások!$B$9,1,0),Beállítások!$B$9,1),$A$2:$A$38,"&lt;="&amp;A24))</f>
        <v/>
      </c>
      <c r="M24" s="17" t="str">
        <f aca="false">IF(F24="","",SUMIFS($F$2:$F$38,$A$2:$A$38,"&gt;="&amp;DATE(YEAR(A24)-IF(MONTH(A24)&lt;Beállítások!$B$9,1,0),Beállítások!$B$9,1),$A$2:$A$38,"&lt;="&amp;A24))</f>
        <v/>
      </c>
      <c r="N24" s="7" t="str">
        <f aca="false">IF(L24="","",IF(L24&gt;Beállítások!$B$4,"Keret felett!",IF(L24&gt;Beállítások!$B$4*0.85,"Közel a kerethez","Rendben")))</f>
        <v/>
      </c>
      <c r="O24" s="7" t="str">
        <f aca="false">IF(M24="","",IF(M24&gt;Beállítások!$B$7,"Keret felett!",IF(M24&gt;Beállítások!$B$7*0.85,"Közel a kerethez","Rendben")))</f>
        <v/>
      </c>
    </row>
    <row r="25" customFormat="false" ht="15" hidden="false" customHeight="false" outlineLevel="0" collapsed="false">
      <c r="A25" s="16" t="n">
        <v>46722</v>
      </c>
      <c r="B25" s="13"/>
      <c r="C25" s="13"/>
      <c r="D25" s="13"/>
      <c r="E25" s="17" t="str">
        <f aca="false">IF(OR(B25="",B24=""),"",B25-B24)</f>
        <v/>
      </c>
      <c r="F25" s="17" t="str">
        <f aca="false">IF(OR(C25="",C24=""),"",C25-C24)</f>
        <v/>
      </c>
      <c r="G25" s="17" t="str">
        <f aca="false">IF(OR(D25="",D24=""),"",D25-D24)</f>
        <v/>
      </c>
      <c r="H25" s="18" t="str">
        <f aca="false">IF(E25="","",(MIN(L25,Beállítások!$B$4)*Beállítások!$B$2+MAX(0,L25-Beállítások!$B$4)*Beállítások!$B$3)-(MIN((L25-E25),Beállítások!$B$4)*Beállítások!$B$2+MAX(0,(L25-E25)-Beállítások!$B$4)*Beállítások!$B$3))</f>
        <v/>
      </c>
      <c r="I25" s="18" t="str">
        <f aca="false">IF(F25="","",(MIN(M25,Beállítások!$B$7)*Beállítások!$B$5+MAX(0,M25-Beállítások!$B$7)*Beállítások!$B$6)-(MIN((M25-F25),Beállítások!$B$7)*Beállítások!$B$5+MAX(0,(M25-F25)-Beállítások!$B$7)*Beállítások!$B$6))</f>
        <v/>
      </c>
      <c r="J25" s="18" t="str">
        <f aca="false">IF(G25="","",G25*Beállítások!$B$8)</f>
        <v/>
      </c>
      <c r="K25" s="18" t="str">
        <f aca="false">IF(AND(H25="",I25="",J25=""),"",SUM(H25:J25))</f>
        <v/>
      </c>
      <c r="L25" s="17" t="str">
        <f aca="false">IF(E25="","",SUMIFS($E$2:$E$38,$A$2:$A$38,"&gt;="&amp;DATE(YEAR(A25)-IF(MONTH(A25)&lt;Beállítások!$B$9,1,0),Beállítások!$B$9,1),$A$2:$A$38,"&lt;="&amp;A25))</f>
        <v/>
      </c>
      <c r="M25" s="17" t="str">
        <f aca="false">IF(F25="","",SUMIFS($F$2:$F$38,$A$2:$A$38,"&gt;="&amp;DATE(YEAR(A25)-IF(MONTH(A25)&lt;Beállítások!$B$9,1,0),Beállítások!$B$9,1),$A$2:$A$38,"&lt;="&amp;A25))</f>
        <v/>
      </c>
      <c r="N25" s="7" t="str">
        <f aca="false">IF(L25="","",IF(L25&gt;Beállítások!$B$4,"Keret felett!",IF(L25&gt;Beállítások!$B$4*0.85,"Közel a kerethez","Rendben")))</f>
        <v/>
      </c>
      <c r="O25" s="7" t="str">
        <f aca="false">IF(M25="","",IF(M25&gt;Beállítások!$B$7,"Keret felett!",IF(M25&gt;Beállítások!$B$7*0.85,"Közel a kerethez","Rendben")))</f>
        <v/>
      </c>
    </row>
    <row r="26" customFormat="false" ht="15" hidden="false" customHeight="false" outlineLevel="0" collapsed="false">
      <c r="A26" s="16" t="n">
        <v>46753</v>
      </c>
      <c r="B26" s="13"/>
      <c r="C26" s="13"/>
      <c r="D26" s="13"/>
      <c r="E26" s="17" t="str">
        <f aca="false">IF(OR(B26="",B25=""),"",B26-B25)</f>
        <v/>
      </c>
      <c r="F26" s="17" t="str">
        <f aca="false">IF(OR(C26="",C25=""),"",C26-C25)</f>
        <v/>
      </c>
      <c r="G26" s="17" t="str">
        <f aca="false">IF(OR(D26="",D25=""),"",D26-D25)</f>
        <v/>
      </c>
      <c r="H26" s="18" t="str">
        <f aca="false">IF(E26="","",(MIN(L26,Beállítások!$B$4)*Beállítások!$B$2+MAX(0,L26-Beállítások!$B$4)*Beállítások!$B$3)-(MIN((L26-E26),Beállítások!$B$4)*Beállítások!$B$2+MAX(0,(L26-E26)-Beállítások!$B$4)*Beállítások!$B$3))</f>
        <v/>
      </c>
      <c r="I26" s="18" t="str">
        <f aca="false">IF(F26="","",(MIN(M26,Beállítások!$B$7)*Beállítások!$B$5+MAX(0,M26-Beállítások!$B$7)*Beállítások!$B$6)-(MIN((M26-F26),Beállítások!$B$7)*Beállítások!$B$5+MAX(0,(M26-F26)-Beállítások!$B$7)*Beállítások!$B$6))</f>
        <v/>
      </c>
      <c r="J26" s="18" t="str">
        <f aca="false">IF(G26="","",G26*Beállítások!$B$8)</f>
        <v/>
      </c>
      <c r="K26" s="18" t="str">
        <f aca="false">IF(AND(H26="",I26="",J26=""),"",SUM(H26:J26))</f>
        <v/>
      </c>
      <c r="L26" s="17" t="str">
        <f aca="false">IF(E26="","",SUMIFS($E$2:$E$38,$A$2:$A$38,"&gt;="&amp;DATE(YEAR(A26)-IF(MONTH(A26)&lt;Beállítások!$B$9,1,0),Beállítások!$B$9,1),$A$2:$A$38,"&lt;="&amp;A26))</f>
        <v/>
      </c>
      <c r="M26" s="17" t="str">
        <f aca="false">IF(F26="","",SUMIFS($F$2:$F$38,$A$2:$A$38,"&gt;="&amp;DATE(YEAR(A26)-IF(MONTH(A26)&lt;Beállítások!$B$9,1,0),Beállítások!$B$9,1),$A$2:$A$38,"&lt;="&amp;A26))</f>
        <v/>
      </c>
      <c r="N26" s="7" t="str">
        <f aca="false">IF(L26="","",IF(L26&gt;Beállítások!$B$4,"Keret felett!",IF(L26&gt;Beállítások!$B$4*0.85,"Közel a kerethez","Rendben")))</f>
        <v/>
      </c>
      <c r="O26" s="7" t="str">
        <f aca="false">IF(M26="","",IF(M26&gt;Beállítások!$B$7,"Keret felett!",IF(M26&gt;Beállítások!$B$7*0.85,"Közel a kerethez","Rendben")))</f>
        <v/>
      </c>
    </row>
    <row r="27" customFormat="false" ht="15" hidden="false" customHeight="false" outlineLevel="0" collapsed="false">
      <c r="A27" s="16" t="n">
        <v>46784</v>
      </c>
      <c r="B27" s="13"/>
      <c r="C27" s="13"/>
      <c r="D27" s="13"/>
      <c r="E27" s="17" t="str">
        <f aca="false">IF(OR(B27="",B26=""),"",B27-B26)</f>
        <v/>
      </c>
      <c r="F27" s="17" t="str">
        <f aca="false">IF(OR(C27="",C26=""),"",C27-C26)</f>
        <v/>
      </c>
      <c r="G27" s="17" t="str">
        <f aca="false">IF(OR(D27="",D26=""),"",D27-D26)</f>
        <v/>
      </c>
      <c r="H27" s="18" t="str">
        <f aca="false">IF(E27="","",(MIN(L27,Beállítások!$B$4)*Beállítások!$B$2+MAX(0,L27-Beállítások!$B$4)*Beállítások!$B$3)-(MIN((L27-E27),Beállítások!$B$4)*Beállítások!$B$2+MAX(0,(L27-E27)-Beállítások!$B$4)*Beállítások!$B$3))</f>
        <v/>
      </c>
      <c r="I27" s="18" t="str">
        <f aca="false">IF(F27="","",(MIN(M27,Beállítások!$B$7)*Beállítások!$B$5+MAX(0,M27-Beállítások!$B$7)*Beállítások!$B$6)-(MIN((M27-F27),Beállítások!$B$7)*Beállítások!$B$5+MAX(0,(M27-F27)-Beállítások!$B$7)*Beállítások!$B$6))</f>
        <v/>
      </c>
      <c r="J27" s="18" t="str">
        <f aca="false">IF(G27="","",G27*Beállítások!$B$8)</f>
        <v/>
      </c>
      <c r="K27" s="18" t="str">
        <f aca="false">IF(AND(H27="",I27="",J27=""),"",SUM(H27:J27))</f>
        <v/>
      </c>
      <c r="L27" s="17" t="str">
        <f aca="false">IF(E27="","",SUMIFS($E$2:$E$38,$A$2:$A$38,"&gt;="&amp;DATE(YEAR(A27)-IF(MONTH(A27)&lt;Beállítások!$B$9,1,0),Beállítások!$B$9,1),$A$2:$A$38,"&lt;="&amp;A27))</f>
        <v/>
      </c>
      <c r="M27" s="17" t="str">
        <f aca="false">IF(F27="","",SUMIFS($F$2:$F$38,$A$2:$A$38,"&gt;="&amp;DATE(YEAR(A27)-IF(MONTH(A27)&lt;Beállítások!$B$9,1,0),Beállítások!$B$9,1),$A$2:$A$38,"&lt;="&amp;A27))</f>
        <v/>
      </c>
      <c r="N27" s="7" t="str">
        <f aca="false">IF(L27="","",IF(L27&gt;Beállítások!$B$4,"Keret felett!",IF(L27&gt;Beállítások!$B$4*0.85,"Közel a kerethez","Rendben")))</f>
        <v/>
      </c>
      <c r="O27" s="7" t="str">
        <f aca="false">IF(M27="","",IF(M27&gt;Beállítások!$B$7,"Keret felett!",IF(M27&gt;Beállítások!$B$7*0.85,"Közel a kerethez","Rendben")))</f>
        <v/>
      </c>
    </row>
    <row r="28" customFormat="false" ht="15" hidden="false" customHeight="false" outlineLevel="0" collapsed="false">
      <c r="A28" s="16" t="n">
        <v>46813</v>
      </c>
      <c r="B28" s="13"/>
      <c r="C28" s="13"/>
      <c r="D28" s="13"/>
      <c r="E28" s="17" t="str">
        <f aca="false">IF(OR(B28="",B27=""),"",B28-B27)</f>
        <v/>
      </c>
      <c r="F28" s="17" t="str">
        <f aca="false">IF(OR(C28="",C27=""),"",C28-C27)</f>
        <v/>
      </c>
      <c r="G28" s="17" t="str">
        <f aca="false">IF(OR(D28="",D27=""),"",D28-D27)</f>
        <v/>
      </c>
      <c r="H28" s="18" t="str">
        <f aca="false">IF(E28="","",(MIN(L28,Beállítások!$B$4)*Beállítások!$B$2+MAX(0,L28-Beállítások!$B$4)*Beállítások!$B$3)-(MIN((L28-E28),Beállítások!$B$4)*Beállítások!$B$2+MAX(0,(L28-E28)-Beállítások!$B$4)*Beállítások!$B$3))</f>
        <v/>
      </c>
      <c r="I28" s="18" t="str">
        <f aca="false">IF(F28="","",(MIN(M28,Beállítások!$B$7)*Beállítások!$B$5+MAX(0,M28-Beállítások!$B$7)*Beállítások!$B$6)-(MIN((M28-F28),Beállítások!$B$7)*Beállítások!$B$5+MAX(0,(M28-F28)-Beállítások!$B$7)*Beállítások!$B$6))</f>
        <v/>
      </c>
      <c r="J28" s="18" t="str">
        <f aca="false">IF(G28="","",G28*Beállítások!$B$8)</f>
        <v/>
      </c>
      <c r="K28" s="18" t="str">
        <f aca="false">IF(AND(H28="",I28="",J28=""),"",SUM(H28:J28))</f>
        <v/>
      </c>
      <c r="L28" s="17" t="str">
        <f aca="false">IF(E28="","",SUMIFS($E$2:$E$38,$A$2:$A$38,"&gt;="&amp;DATE(YEAR(A28)-IF(MONTH(A28)&lt;Beállítások!$B$9,1,0),Beállítások!$B$9,1),$A$2:$A$38,"&lt;="&amp;A28))</f>
        <v/>
      </c>
      <c r="M28" s="17" t="str">
        <f aca="false">IF(F28="","",SUMIFS($F$2:$F$38,$A$2:$A$38,"&gt;="&amp;DATE(YEAR(A28)-IF(MONTH(A28)&lt;Beállítások!$B$9,1,0),Beállítások!$B$9,1),$A$2:$A$38,"&lt;="&amp;A28))</f>
        <v/>
      </c>
      <c r="N28" s="7" t="str">
        <f aca="false">IF(L28="","",IF(L28&gt;Beállítások!$B$4,"Keret felett!",IF(L28&gt;Beállítások!$B$4*0.85,"Közel a kerethez","Rendben")))</f>
        <v/>
      </c>
      <c r="O28" s="7" t="str">
        <f aca="false">IF(M28="","",IF(M28&gt;Beállítások!$B$7,"Keret felett!",IF(M28&gt;Beállítások!$B$7*0.85,"Közel a kerethez","Rendben")))</f>
        <v/>
      </c>
    </row>
    <row r="29" customFormat="false" ht="15" hidden="false" customHeight="false" outlineLevel="0" collapsed="false">
      <c r="A29" s="16" t="n">
        <v>46844</v>
      </c>
      <c r="B29" s="13"/>
      <c r="C29" s="13"/>
      <c r="D29" s="13"/>
      <c r="E29" s="17" t="str">
        <f aca="false">IF(OR(B29="",B28=""),"",B29-B28)</f>
        <v/>
      </c>
      <c r="F29" s="17" t="str">
        <f aca="false">IF(OR(C29="",C28=""),"",C29-C28)</f>
        <v/>
      </c>
      <c r="G29" s="17" t="str">
        <f aca="false">IF(OR(D29="",D28=""),"",D29-D28)</f>
        <v/>
      </c>
      <c r="H29" s="18" t="str">
        <f aca="false">IF(E29="","",(MIN(L29,Beállítások!$B$4)*Beállítások!$B$2+MAX(0,L29-Beállítások!$B$4)*Beállítások!$B$3)-(MIN((L29-E29),Beállítások!$B$4)*Beállítások!$B$2+MAX(0,(L29-E29)-Beállítások!$B$4)*Beállítások!$B$3))</f>
        <v/>
      </c>
      <c r="I29" s="18" t="str">
        <f aca="false">IF(F29="","",(MIN(M29,Beállítások!$B$7)*Beállítások!$B$5+MAX(0,M29-Beállítások!$B$7)*Beállítások!$B$6)-(MIN((M29-F29),Beállítások!$B$7)*Beállítások!$B$5+MAX(0,(M29-F29)-Beállítások!$B$7)*Beállítások!$B$6))</f>
        <v/>
      </c>
      <c r="J29" s="18" t="str">
        <f aca="false">IF(G29="","",G29*Beállítások!$B$8)</f>
        <v/>
      </c>
      <c r="K29" s="18" t="str">
        <f aca="false">IF(AND(H29="",I29="",J29=""),"",SUM(H29:J29))</f>
        <v/>
      </c>
      <c r="L29" s="17" t="str">
        <f aca="false">IF(E29="","",SUMIFS($E$2:$E$38,$A$2:$A$38,"&gt;="&amp;DATE(YEAR(A29)-IF(MONTH(A29)&lt;Beállítások!$B$9,1,0),Beállítások!$B$9,1),$A$2:$A$38,"&lt;="&amp;A29))</f>
        <v/>
      </c>
      <c r="M29" s="17" t="str">
        <f aca="false">IF(F29="","",SUMIFS($F$2:$F$38,$A$2:$A$38,"&gt;="&amp;DATE(YEAR(A29)-IF(MONTH(A29)&lt;Beállítások!$B$9,1,0),Beállítások!$B$9,1),$A$2:$A$38,"&lt;="&amp;A29))</f>
        <v/>
      </c>
      <c r="N29" s="7" t="str">
        <f aca="false">IF(L29="","",IF(L29&gt;Beállítások!$B$4,"Keret felett!",IF(L29&gt;Beállítások!$B$4*0.85,"Közel a kerethez","Rendben")))</f>
        <v/>
      </c>
      <c r="O29" s="7" t="str">
        <f aca="false">IF(M29="","",IF(M29&gt;Beállítások!$B$7,"Keret felett!",IF(M29&gt;Beállítások!$B$7*0.85,"Közel a kerethez","Rendben")))</f>
        <v/>
      </c>
    </row>
    <row r="30" customFormat="false" ht="15" hidden="false" customHeight="false" outlineLevel="0" collapsed="false">
      <c r="A30" s="16" t="n">
        <v>46874</v>
      </c>
      <c r="B30" s="13"/>
      <c r="C30" s="13"/>
      <c r="D30" s="13"/>
      <c r="E30" s="17" t="str">
        <f aca="false">IF(OR(B30="",B29=""),"",B30-B29)</f>
        <v/>
      </c>
      <c r="F30" s="17" t="str">
        <f aca="false">IF(OR(C30="",C29=""),"",C30-C29)</f>
        <v/>
      </c>
      <c r="G30" s="17" t="str">
        <f aca="false">IF(OR(D30="",D29=""),"",D30-D29)</f>
        <v/>
      </c>
      <c r="H30" s="18" t="str">
        <f aca="false">IF(E30="","",(MIN(L30,Beállítások!$B$4)*Beállítások!$B$2+MAX(0,L30-Beállítások!$B$4)*Beállítások!$B$3)-(MIN((L30-E30),Beállítások!$B$4)*Beállítások!$B$2+MAX(0,(L30-E30)-Beállítások!$B$4)*Beállítások!$B$3))</f>
        <v/>
      </c>
      <c r="I30" s="18" t="str">
        <f aca="false">IF(F30="","",(MIN(M30,Beállítások!$B$7)*Beállítások!$B$5+MAX(0,M30-Beállítások!$B$7)*Beállítások!$B$6)-(MIN((M30-F30),Beállítások!$B$7)*Beállítások!$B$5+MAX(0,(M30-F30)-Beállítások!$B$7)*Beállítások!$B$6))</f>
        <v/>
      </c>
      <c r="J30" s="18" t="str">
        <f aca="false">IF(G30="","",G30*Beállítások!$B$8)</f>
        <v/>
      </c>
      <c r="K30" s="18" t="str">
        <f aca="false">IF(AND(H30="",I30="",J30=""),"",SUM(H30:J30))</f>
        <v/>
      </c>
      <c r="L30" s="17" t="str">
        <f aca="false">IF(E30="","",SUMIFS($E$2:$E$38,$A$2:$A$38,"&gt;="&amp;DATE(YEAR(A30)-IF(MONTH(A30)&lt;Beállítások!$B$9,1,0),Beállítások!$B$9,1),$A$2:$A$38,"&lt;="&amp;A30))</f>
        <v/>
      </c>
      <c r="M30" s="17" t="str">
        <f aca="false">IF(F30="","",SUMIFS($F$2:$F$38,$A$2:$A$38,"&gt;="&amp;DATE(YEAR(A30)-IF(MONTH(A30)&lt;Beállítások!$B$9,1,0),Beállítások!$B$9,1),$A$2:$A$38,"&lt;="&amp;A30))</f>
        <v/>
      </c>
      <c r="N30" s="7" t="str">
        <f aca="false">IF(L30="","",IF(L30&gt;Beállítások!$B$4,"Keret felett!",IF(L30&gt;Beállítások!$B$4*0.85,"Közel a kerethez","Rendben")))</f>
        <v/>
      </c>
      <c r="O30" s="7" t="str">
        <f aca="false">IF(M30="","",IF(M30&gt;Beállítások!$B$7,"Keret felett!",IF(M30&gt;Beállítások!$B$7*0.85,"Közel a kerethez","Rendben")))</f>
        <v/>
      </c>
    </row>
    <row r="31" customFormat="false" ht="15" hidden="false" customHeight="false" outlineLevel="0" collapsed="false">
      <c r="A31" s="16" t="n">
        <v>46905</v>
      </c>
      <c r="B31" s="13"/>
      <c r="C31" s="13"/>
      <c r="D31" s="13"/>
      <c r="E31" s="17" t="str">
        <f aca="false">IF(OR(B31="",B30=""),"",B31-B30)</f>
        <v/>
      </c>
      <c r="F31" s="17" t="str">
        <f aca="false">IF(OR(C31="",C30=""),"",C31-C30)</f>
        <v/>
      </c>
      <c r="G31" s="17" t="str">
        <f aca="false">IF(OR(D31="",D30=""),"",D31-D30)</f>
        <v/>
      </c>
      <c r="H31" s="18" t="str">
        <f aca="false">IF(E31="","",(MIN(L31,Beállítások!$B$4)*Beállítások!$B$2+MAX(0,L31-Beállítások!$B$4)*Beállítások!$B$3)-(MIN((L31-E31),Beállítások!$B$4)*Beállítások!$B$2+MAX(0,(L31-E31)-Beállítások!$B$4)*Beállítások!$B$3))</f>
        <v/>
      </c>
      <c r="I31" s="18" t="str">
        <f aca="false">IF(F31="","",(MIN(M31,Beállítások!$B$7)*Beállítások!$B$5+MAX(0,M31-Beállítások!$B$7)*Beállítások!$B$6)-(MIN((M31-F31),Beállítások!$B$7)*Beállítások!$B$5+MAX(0,(M31-F31)-Beállítások!$B$7)*Beállítások!$B$6))</f>
        <v/>
      </c>
      <c r="J31" s="18" t="str">
        <f aca="false">IF(G31="","",G31*Beállítások!$B$8)</f>
        <v/>
      </c>
      <c r="K31" s="18" t="str">
        <f aca="false">IF(AND(H31="",I31="",J31=""),"",SUM(H31:J31))</f>
        <v/>
      </c>
      <c r="L31" s="17" t="str">
        <f aca="false">IF(E31="","",SUMIFS($E$2:$E$38,$A$2:$A$38,"&gt;="&amp;DATE(YEAR(A31)-IF(MONTH(A31)&lt;Beállítások!$B$9,1,0),Beállítások!$B$9,1),$A$2:$A$38,"&lt;="&amp;A31))</f>
        <v/>
      </c>
      <c r="M31" s="17" t="str">
        <f aca="false">IF(F31="","",SUMIFS($F$2:$F$38,$A$2:$A$38,"&gt;="&amp;DATE(YEAR(A31)-IF(MONTH(A31)&lt;Beállítások!$B$9,1,0),Beállítások!$B$9,1),$A$2:$A$38,"&lt;="&amp;A31))</f>
        <v/>
      </c>
      <c r="N31" s="7" t="str">
        <f aca="false">IF(L31="","",IF(L31&gt;Beállítások!$B$4,"Keret felett!",IF(L31&gt;Beállítások!$B$4*0.85,"Közel a kerethez","Rendben")))</f>
        <v/>
      </c>
      <c r="O31" s="7" t="str">
        <f aca="false">IF(M31="","",IF(M31&gt;Beállítások!$B$7,"Keret felett!",IF(M31&gt;Beállítások!$B$7*0.85,"Közel a kerethez","Rendben")))</f>
        <v/>
      </c>
    </row>
    <row r="32" customFormat="false" ht="15" hidden="false" customHeight="false" outlineLevel="0" collapsed="false">
      <c r="A32" s="16" t="n">
        <v>46935</v>
      </c>
      <c r="B32" s="13"/>
      <c r="C32" s="13"/>
      <c r="D32" s="13"/>
      <c r="E32" s="17" t="str">
        <f aca="false">IF(OR(B32="",B31=""),"",B32-B31)</f>
        <v/>
      </c>
      <c r="F32" s="17" t="str">
        <f aca="false">IF(OR(C32="",C31=""),"",C32-C31)</f>
        <v/>
      </c>
      <c r="G32" s="17" t="str">
        <f aca="false">IF(OR(D32="",D31=""),"",D32-D31)</f>
        <v/>
      </c>
      <c r="H32" s="18" t="str">
        <f aca="false">IF(E32="","",(MIN(L32,Beállítások!$B$4)*Beállítások!$B$2+MAX(0,L32-Beállítások!$B$4)*Beállítások!$B$3)-(MIN((L32-E32),Beállítások!$B$4)*Beállítások!$B$2+MAX(0,(L32-E32)-Beállítások!$B$4)*Beállítások!$B$3))</f>
        <v/>
      </c>
      <c r="I32" s="18" t="str">
        <f aca="false">IF(F32="","",(MIN(M32,Beállítások!$B$7)*Beállítások!$B$5+MAX(0,M32-Beállítások!$B$7)*Beállítások!$B$6)-(MIN((M32-F32),Beállítások!$B$7)*Beállítások!$B$5+MAX(0,(M32-F32)-Beállítások!$B$7)*Beállítások!$B$6))</f>
        <v/>
      </c>
      <c r="J32" s="18" t="str">
        <f aca="false">IF(G32="","",G32*Beállítások!$B$8)</f>
        <v/>
      </c>
      <c r="K32" s="18" t="str">
        <f aca="false">IF(AND(H32="",I32="",J32=""),"",SUM(H32:J32))</f>
        <v/>
      </c>
      <c r="L32" s="17" t="str">
        <f aca="false">IF(E32="","",SUMIFS($E$2:$E$38,$A$2:$A$38,"&gt;="&amp;DATE(YEAR(A32)-IF(MONTH(A32)&lt;Beállítások!$B$9,1,0),Beállítások!$B$9,1),$A$2:$A$38,"&lt;="&amp;A32))</f>
        <v/>
      </c>
      <c r="M32" s="17" t="str">
        <f aca="false">IF(F32="","",SUMIFS($F$2:$F$38,$A$2:$A$38,"&gt;="&amp;DATE(YEAR(A32)-IF(MONTH(A32)&lt;Beállítások!$B$9,1,0),Beállítások!$B$9,1),$A$2:$A$38,"&lt;="&amp;A32))</f>
        <v/>
      </c>
      <c r="N32" s="7" t="str">
        <f aca="false">IF(L32="","",IF(L32&gt;Beállítások!$B$4,"Keret felett!",IF(L32&gt;Beállítások!$B$4*0.85,"Közel a kerethez","Rendben")))</f>
        <v/>
      </c>
      <c r="O32" s="7" t="str">
        <f aca="false">IF(M32="","",IF(M32&gt;Beállítások!$B$7,"Keret felett!",IF(M32&gt;Beállítások!$B$7*0.85,"Közel a kerethez","Rendben")))</f>
        <v/>
      </c>
    </row>
    <row r="33" customFormat="false" ht="15" hidden="false" customHeight="false" outlineLevel="0" collapsed="false">
      <c r="A33" s="16" t="n">
        <v>46966</v>
      </c>
      <c r="B33" s="13"/>
      <c r="C33" s="13"/>
      <c r="D33" s="13"/>
      <c r="E33" s="17" t="str">
        <f aca="false">IF(OR(B33="",B32=""),"",B33-B32)</f>
        <v/>
      </c>
      <c r="F33" s="17" t="str">
        <f aca="false">IF(OR(C33="",C32=""),"",C33-C32)</f>
        <v/>
      </c>
      <c r="G33" s="17" t="str">
        <f aca="false">IF(OR(D33="",D32=""),"",D33-D32)</f>
        <v/>
      </c>
      <c r="H33" s="18" t="str">
        <f aca="false">IF(E33="","",(MIN(L33,Beállítások!$B$4)*Beállítások!$B$2+MAX(0,L33-Beállítások!$B$4)*Beállítások!$B$3)-(MIN((L33-E33),Beállítások!$B$4)*Beállítások!$B$2+MAX(0,(L33-E33)-Beállítások!$B$4)*Beállítások!$B$3))</f>
        <v/>
      </c>
      <c r="I33" s="18" t="str">
        <f aca="false">IF(F33="","",(MIN(M33,Beállítások!$B$7)*Beállítások!$B$5+MAX(0,M33-Beállítások!$B$7)*Beállítások!$B$6)-(MIN((M33-F33),Beállítások!$B$7)*Beállítások!$B$5+MAX(0,(M33-F33)-Beállítások!$B$7)*Beállítások!$B$6))</f>
        <v/>
      </c>
      <c r="J33" s="18" t="str">
        <f aca="false">IF(G33="","",G33*Beállítások!$B$8)</f>
        <v/>
      </c>
      <c r="K33" s="18" t="str">
        <f aca="false">IF(AND(H33="",I33="",J33=""),"",SUM(H33:J33))</f>
        <v/>
      </c>
      <c r="L33" s="17" t="str">
        <f aca="false">IF(E33="","",SUMIFS($E$2:$E$38,$A$2:$A$38,"&gt;="&amp;DATE(YEAR(A33)-IF(MONTH(A33)&lt;Beállítások!$B$9,1,0),Beállítások!$B$9,1),$A$2:$A$38,"&lt;="&amp;A33))</f>
        <v/>
      </c>
      <c r="M33" s="17" t="str">
        <f aca="false">IF(F33="","",SUMIFS($F$2:$F$38,$A$2:$A$38,"&gt;="&amp;DATE(YEAR(A33)-IF(MONTH(A33)&lt;Beállítások!$B$9,1,0),Beállítások!$B$9,1),$A$2:$A$38,"&lt;="&amp;A33))</f>
        <v/>
      </c>
      <c r="N33" s="7" t="str">
        <f aca="false">IF(L33="","",IF(L33&gt;Beállítások!$B$4,"Keret felett!",IF(L33&gt;Beállítások!$B$4*0.85,"Közel a kerethez","Rendben")))</f>
        <v/>
      </c>
      <c r="O33" s="7" t="str">
        <f aca="false">IF(M33="","",IF(M33&gt;Beállítások!$B$7,"Keret felett!",IF(M33&gt;Beállítások!$B$7*0.85,"Közel a kerethez","Rendben")))</f>
        <v/>
      </c>
    </row>
    <row r="34" customFormat="false" ht="15" hidden="false" customHeight="false" outlineLevel="0" collapsed="false">
      <c r="A34" s="16" t="n">
        <v>46997</v>
      </c>
      <c r="B34" s="13"/>
      <c r="C34" s="13"/>
      <c r="D34" s="13"/>
      <c r="E34" s="17" t="str">
        <f aca="false">IF(OR(B34="",B33=""),"",B34-B33)</f>
        <v/>
      </c>
      <c r="F34" s="17" t="str">
        <f aca="false">IF(OR(C34="",C33=""),"",C34-C33)</f>
        <v/>
      </c>
      <c r="G34" s="17" t="str">
        <f aca="false">IF(OR(D34="",D33=""),"",D34-D33)</f>
        <v/>
      </c>
      <c r="H34" s="18" t="str">
        <f aca="false">IF(E34="","",(MIN(L34,Beállítások!$B$4)*Beállítások!$B$2+MAX(0,L34-Beállítások!$B$4)*Beállítások!$B$3)-(MIN((L34-E34),Beállítások!$B$4)*Beállítások!$B$2+MAX(0,(L34-E34)-Beállítások!$B$4)*Beállítások!$B$3))</f>
        <v/>
      </c>
      <c r="I34" s="18" t="str">
        <f aca="false">IF(F34="","",(MIN(M34,Beállítások!$B$7)*Beállítások!$B$5+MAX(0,M34-Beállítások!$B$7)*Beállítások!$B$6)-(MIN((M34-F34),Beállítások!$B$7)*Beállítások!$B$5+MAX(0,(M34-F34)-Beállítások!$B$7)*Beállítások!$B$6))</f>
        <v/>
      </c>
      <c r="J34" s="18" t="str">
        <f aca="false">IF(G34="","",G34*Beállítások!$B$8)</f>
        <v/>
      </c>
      <c r="K34" s="18" t="str">
        <f aca="false">IF(AND(H34="",I34="",J34=""),"",SUM(H34:J34))</f>
        <v/>
      </c>
      <c r="L34" s="17" t="str">
        <f aca="false">IF(E34="","",SUMIFS($E$2:$E$38,$A$2:$A$38,"&gt;="&amp;DATE(YEAR(A34)-IF(MONTH(A34)&lt;Beállítások!$B$9,1,0),Beállítások!$B$9,1),$A$2:$A$38,"&lt;="&amp;A34))</f>
        <v/>
      </c>
      <c r="M34" s="17" t="str">
        <f aca="false">IF(F34="","",SUMIFS($F$2:$F$38,$A$2:$A$38,"&gt;="&amp;DATE(YEAR(A34)-IF(MONTH(A34)&lt;Beállítások!$B$9,1,0),Beállítások!$B$9,1),$A$2:$A$38,"&lt;="&amp;A34))</f>
        <v/>
      </c>
      <c r="N34" s="7" t="str">
        <f aca="false">IF(L34="","",IF(L34&gt;Beállítások!$B$4,"Keret felett!",IF(L34&gt;Beállítások!$B$4*0.85,"Közel a kerethez","Rendben")))</f>
        <v/>
      </c>
      <c r="O34" s="7" t="str">
        <f aca="false">IF(M34="","",IF(M34&gt;Beállítások!$B$7,"Keret felett!",IF(M34&gt;Beállítások!$B$7*0.85,"Közel a kerethez","Rendben")))</f>
        <v/>
      </c>
    </row>
    <row r="35" customFormat="false" ht="15" hidden="false" customHeight="false" outlineLevel="0" collapsed="false">
      <c r="A35" s="16" t="n">
        <v>47027</v>
      </c>
      <c r="B35" s="13"/>
      <c r="C35" s="13"/>
      <c r="D35" s="13"/>
      <c r="E35" s="17" t="str">
        <f aca="false">IF(OR(B35="",B34=""),"",B35-B34)</f>
        <v/>
      </c>
      <c r="F35" s="17" t="str">
        <f aca="false">IF(OR(C35="",C34=""),"",C35-C34)</f>
        <v/>
      </c>
      <c r="G35" s="17" t="str">
        <f aca="false">IF(OR(D35="",D34=""),"",D35-D34)</f>
        <v/>
      </c>
      <c r="H35" s="18" t="str">
        <f aca="false">IF(E35="","",(MIN(L35,Beállítások!$B$4)*Beállítások!$B$2+MAX(0,L35-Beállítások!$B$4)*Beállítások!$B$3)-(MIN((L35-E35),Beállítások!$B$4)*Beállítások!$B$2+MAX(0,(L35-E35)-Beállítások!$B$4)*Beállítások!$B$3))</f>
        <v/>
      </c>
      <c r="I35" s="18" t="str">
        <f aca="false">IF(F35="","",(MIN(M35,Beállítások!$B$7)*Beállítások!$B$5+MAX(0,M35-Beállítások!$B$7)*Beállítások!$B$6)-(MIN((M35-F35),Beállítások!$B$7)*Beállítások!$B$5+MAX(0,(M35-F35)-Beállítások!$B$7)*Beállítások!$B$6))</f>
        <v/>
      </c>
      <c r="J35" s="18" t="str">
        <f aca="false">IF(G35="","",G35*Beállítások!$B$8)</f>
        <v/>
      </c>
      <c r="K35" s="18" t="str">
        <f aca="false">IF(AND(H35="",I35="",J35=""),"",SUM(H35:J35))</f>
        <v/>
      </c>
      <c r="L35" s="17" t="str">
        <f aca="false">IF(E35="","",SUMIFS($E$2:$E$38,$A$2:$A$38,"&gt;="&amp;DATE(YEAR(A35)-IF(MONTH(A35)&lt;Beállítások!$B$9,1,0),Beállítások!$B$9,1),$A$2:$A$38,"&lt;="&amp;A35))</f>
        <v/>
      </c>
      <c r="M35" s="17" t="str">
        <f aca="false">IF(F35="","",SUMIFS($F$2:$F$38,$A$2:$A$38,"&gt;="&amp;DATE(YEAR(A35)-IF(MONTH(A35)&lt;Beállítások!$B$9,1,0),Beállítások!$B$9,1),$A$2:$A$38,"&lt;="&amp;A35))</f>
        <v/>
      </c>
      <c r="N35" s="7" t="str">
        <f aca="false">IF(L35="","",IF(L35&gt;Beállítások!$B$4,"Keret felett!",IF(L35&gt;Beállítások!$B$4*0.85,"Közel a kerethez","Rendben")))</f>
        <v/>
      </c>
      <c r="O35" s="7" t="str">
        <f aca="false">IF(M35="","",IF(M35&gt;Beállítások!$B$7,"Keret felett!",IF(M35&gt;Beállítások!$B$7*0.85,"Közel a kerethez","Rendben")))</f>
        <v/>
      </c>
    </row>
    <row r="36" customFormat="false" ht="15" hidden="false" customHeight="false" outlineLevel="0" collapsed="false">
      <c r="A36" s="16" t="n">
        <v>47058</v>
      </c>
      <c r="B36" s="13"/>
      <c r="C36" s="13"/>
      <c r="D36" s="13"/>
      <c r="E36" s="17" t="str">
        <f aca="false">IF(OR(B36="",B35=""),"",B36-B35)</f>
        <v/>
      </c>
      <c r="F36" s="17" t="str">
        <f aca="false">IF(OR(C36="",C35=""),"",C36-C35)</f>
        <v/>
      </c>
      <c r="G36" s="17" t="str">
        <f aca="false">IF(OR(D36="",D35=""),"",D36-D35)</f>
        <v/>
      </c>
      <c r="H36" s="18" t="str">
        <f aca="false">IF(E36="","",(MIN(L36,Beállítások!$B$4)*Beállítások!$B$2+MAX(0,L36-Beállítások!$B$4)*Beállítások!$B$3)-(MIN((L36-E36),Beállítások!$B$4)*Beállítások!$B$2+MAX(0,(L36-E36)-Beállítások!$B$4)*Beállítások!$B$3))</f>
        <v/>
      </c>
      <c r="I36" s="18" t="str">
        <f aca="false">IF(F36="","",(MIN(M36,Beállítások!$B$7)*Beállítások!$B$5+MAX(0,M36-Beállítások!$B$7)*Beállítások!$B$6)-(MIN((M36-F36),Beállítások!$B$7)*Beállítások!$B$5+MAX(0,(M36-F36)-Beállítások!$B$7)*Beállítások!$B$6))</f>
        <v/>
      </c>
      <c r="J36" s="18" t="str">
        <f aca="false">IF(G36="","",G36*Beállítások!$B$8)</f>
        <v/>
      </c>
      <c r="K36" s="18" t="str">
        <f aca="false">IF(AND(H36="",I36="",J36=""),"",SUM(H36:J36))</f>
        <v/>
      </c>
      <c r="L36" s="17" t="str">
        <f aca="false">IF(E36="","",SUMIFS($E$2:$E$38,$A$2:$A$38,"&gt;="&amp;DATE(YEAR(A36)-IF(MONTH(A36)&lt;Beállítások!$B$9,1,0),Beállítások!$B$9,1),$A$2:$A$38,"&lt;="&amp;A36))</f>
        <v/>
      </c>
      <c r="M36" s="17" t="str">
        <f aca="false">IF(F36="","",SUMIFS($F$2:$F$38,$A$2:$A$38,"&gt;="&amp;DATE(YEAR(A36)-IF(MONTH(A36)&lt;Beállítások!$B$9,1,0),Beállítások!$B$9,1),$A$2:$A$38,"&lt;="&amp;A36))</f>
        <v/>
      </c>
      <c r="N36" s="7" t="str">
        <f aca="false">IF(L36="","",IF(L36&gt;Beállítások!$B$4,"Keret felett!",IF(L36&gt;Beállítások!$B$4*0.85,"Közel a kerethez","Rendben")))</f>
        <v/>
      </c>
      <c r="O36" s="7" t="str">
        <f aca="false">IF(M36="","",IF(M36&gt;Beállítások!$B$7,"Keret felett!",IF(M36&gt;Beállítások!$B$7*0.85,"Közel a kerethez","Rendben")))</f>
        <v/>
      </c>
    </row>
    <row r="37" customFormat="false" ht="15" hidden="false" customHeight="false" outlineLevel="0" collapsed="false">
      <c r="A37" s="16" t="n">
        <v>47088</v>
      </c>
      <c r="B37" s="13"/>
      <c r="C37" s="13"/>
      <c r="D37" s="13"/>
      <c r="E37" s="17" t="str">
        <f aca="false">IF(OR(B37="",B36=""),"",B37-B36)</f>
        <v/>
      </c>
      <c r="F37" s="17" t="str">
        <f aca="false">IF(OR(C37="",C36=""),"",C37-C36)</f>
        <v/>
      </c>
      <c r="G37" s="17" t="str">
        <f aca="false">IF(OR(D37="",D36=""),"",D37-D36)</f>
        <v/>
      </c>
      <c r="H37" s="18" t="str">
        <f aca="false">IF(E37="","",(MIN(L37,Beállítások!$B$4)*Beállítások!$B$2+MAX(0,L37-Beállítások!$B$4)*Beállítások!$B$3)-(MIN((L37-E37),Beállítások!$B$4)*Beállítások!$B$2+MAX(0,(L37-E37)-Beállítások!$B$4)*Beállítások!$B$3))</f>
        <v/>
      </c>
      <c r="I37" s="18" t="str">
        <f aca="false">IF(F37="","",(MIN(M37,Beállítások!$B$7)*Beállítások!$B$5+MAX(0,M37-Beállítások!$B$7)*Beállítások!$B$6)-(MIN((M37-F37),Beállítások!$B$7)*Beállítások!$B$5+MAX(0,(M37-F37)-Beállítások!$B$7)*Beállítások!$B$6))</f>
        <v/>
      </c>
      <c r="J37" s="18" t="str">
        <f aca="false">IF(G37="","",G37*Beállítások!$B$8)</f>
        <v/>
      </c>
      <c r="K37" s="18" t="str">
        <f aca="false">IF(AND(H37="",I37="",J37=""),"",SUM(H37:J37))</f>
        <v/>
      </c>
      <c r="L37" s="17" t="str">
        <f aca="false">IF(E37="","",SUMIFS($E$2:$E$38,$A$2:$A$38,"&gt;="&amp;DATE(YEAR(A37)-IF(MONTH(A37)&lt;Beállítások!$B$9,1,0),Beállítások!$B$9,1),$A$2:$A$38,"&lt;="&amp;A37))</f>
        <v/>
      </c>
      <c r="M37" s="17" t="str">
        <f aca="false">IF(F37="","",SUMIFS($F$2:$F$38,$A$2:$A$38,"&gt;="&amp;DATE(YEAR(A37)-IF(MONTH(A37)&lt;Beállítások!$B$9,1,0),Beállítások!$B$9,1),$A$2:$A$38,"&lt;="&amp;A37))</f>
        <v/>
      </c>
      <c r="N37" s="7" t="str">
        <f aca="false">IF(L37="","",IF(L37&gt;Beállítások!$B$4,"Keret felett!",IF(L37&gt;Beállítások!$B$4*0.85,"Közel a kerethez","Rendben")))</f>
        <v/>
      </c>
      <c r="O37" s="7" t="str">
        <f aca="false">IF(M37="","",IF(M37&gt;Beállítások!$B$7,"Keret felett!",IF(M37&gt;Beállítások!$B$7*0.85,"Közel a kerethez","Rendben")))</f>
        <v/>
      </c>
    </row>
    <row r="38" customFormat="false" ht="15" hidden="false" customHeight="false" outlineLevel="0" collapsed="false">
      <c r="A38" s="16" t="n">
        <v>47119</v>
      </c>
      <c r="B38" s="13"/>
      <c r="C38" s="13"/>
      <c r="D38" s="13"/>
      <c r="E38" s="17" t="str">
        <f aca="false">IF(OR(B38="",B37=""),"",B38-B37)</f>
        <v/>
      </c>
      <c r="F38" s="17" t="str">
        <f aca="false">IF(OR(C38="",C37=""),"",C38-C37)</f>
        <v/>
      </c>
      <c r="G38" s="17" t="str">
        <f aca="false">IF(OR(D38="",D37=""),"",D38-D37)</f>
        <v/>
      </c>
      <c r="H38" s="18" t="str">
        <f aca="false">IF(E38="","",(MIN(L38,Beállítások!$B$4)*Beállítások!$B$2+MAX(0,L38-Beállítások!$B$4)*Beállítások!$B$3)-(MIN((L38-E38),Beállítások!$B$4)*Beállítások!$B$2+MAX(0,(L38-E38)-Beállítások!$B$4)*Beállítások!$B$3))</f>
        <v/>
      </c>
      <c r="I38" s="18" t="str">
        <f aca="false">IF(F38="","",(MIN(M38,Beállítások!$B$7)*Beállítások!$B$5+MAX(0,M38-Beállítások!$B$7)*Beállítások!$B$6)-(MIN((M38-F38),Beállítások!$B$7)*Beállítások!$B$5+MAX(0,(M38-F38)-Beállítások!$B$7)*Beállítások!$B$6))</f>
        <v/>
      </c>
      <c r="J38" s="18" t="str">
        <f aca="false">IF(G38="","",G38*Beállítások!$B$8)</f>
        <v/>
      </c>
      <c r="K38" s="18" t="str">
        <f aca="false">IF(AND(H38="",I38="",J38=""),"",SUM(H38:J38))</f>
        <v/>
      </c>
      <c r="L38" s="17" t="str">
        <f aca="false">IF(E38="","",SUMIFS($E$2:$E$38,$A$2:$A$38,"&gt;="&amp;DATE(YEAR(A38)-IF(MONTH(A38)&lt;Beállítások!$B$9,1,0),Beállítások!$B$9,1),$A$2:$A$38,"&lt;="&amp;A38))</f>
        <v/>
      </c>
      <c r="M38" s="17" t="str">
        <f aca="false">IF(F38="","",SUMIFS($F$2:$F$38,$A$2:$A$38,"&gt;="&amp;DATE(YEAR(A38)-IF(MONTH(A38)&lt;Beállítások!$B$9,1,0),Beállítások!$B$9,1),$A$2:$A$38,"&lt;="&amp;A38))</f>
        <v/>
      </c>
      <c r="N38" s="7" t="str">
        <f aca="false">IF(L38="","",IF(L38&gt;Beállítások!$B$4,"Keret felett!",IF(L38&gt;Beállítások!$B$4*0.85,"Közel a kerethez","Rendben")))</f>
        <v/>
      </c>
      <c r="O38" s="7" t="str">
        <f aca="false">IF(M38="","",IF(M38&gt;Beállítások!$B$7,"Keret felett!",IF(M38&gt;Beállítások!$B$7*0.85,"Közel a kerethez","Rendben")))</f>
        <v/>
      </c>
    </row>
  </sheetData>
  <conditionalFormatting sqref="N2:N38">
    <cfRule type="expression" priority="2" aboveAverage="0" equalAverage="0" bottom="0" percent="0" rank="0" text="" dxfId="0">
      <formula>N2="Keret felett!"</formula>
    </cfRule>
    <cfRule type="expression" priority="3" aboveAverage="0" equalAverage="0" bottom="0" percent="0" rank="0" text="" dxfId="1">
      <formula>N2="Közel a kerethez"</formula>
    </cfRule>
    <cfRule type="expression" priority="4" aboveAverage="0" equalAverage="0" bottom="0" percent="0" rank="0" text="" dxfId="2">
      <formula>N2="Rendben"</formula>
    </cfRule>
  </conditionalFormatting>
  <conditionalFormatting sqref="O2:O38">
    <cfRule type="expression" priority="5" aboveAverage="0" equalAverage="0" bottom="0" percent="0" rank="0" text="" dxfId="0">
      <formula>O2="Keret felett!"</formula>
    </cfRule>
    <cfRule type="expression" priority="6" aboveAverage="0" equalAverage="0" bottom="0" percent="0" rank="0" text="" dxfId="1">
      <formula>O2="Közel a kerethez"</formula>
    </cfRule>
    <cfRule type="expression" priority="7" aboveAverage="0" equalAverage="0" bottom="0" percent="0" rank="0" text="" dxfId="2">
      <formula>O2="Rendben"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2026-10-09T09:42:07Z</dcterms:created>
  <dc:creator>openpyxl</dc:creator>
  <dc:description/>
  <dc:language>en-US</dc:language>
  <cp:lastModifiedBy/>
  <dcterms:modified xsi:type="dcterms:W3CDTF">2026-10-09T09:42:13Z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